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88" windowHeight="1332"/>
  </bookViews>
  <sheets>
    <sheet name="Доходы" sheetId="1" r:id="rId1"/>
    <sheet name="Расходы" sheetId="2" r:id="rId2"/>
    <sheet name="Ведомственная структура" sheetId="5" r:id="rId3"/>
    <sheet name="Источники" sheetId="3" r:id="rId4"/>
  </sheets>
  <definedNames>
    <definedName name="_xlnm._FilterDatabase" localSheetId="2" hidden="1">'Ведомственная структура'!$A$6:$M$753</definedName>
    <definedName name="_xlnm.Print_Titles" localSheetId="3">Источники!$1:$4</definedName>
    <definedName name="_xlnm.Print_Titles" localSheetId="1">Расходы!$1:$3</definedName>
    <definedName name="_xlnm.Print_Area" localSheetId="2">'Ведомственная структура'!$A$1:$I$754</definedName>
  </definedNames>
  <calcPr calcId="145621"/>
</workbook>
</file>

<file path=xl/calcChain.xml><?xml version="1.0" encoding="utf-8"?>
<calcChain xmlns="http://schemas.openxmlformats.org/spreadsheetml/2006/main">
  <c r="D15" i="1" l="1"/>
  <c r="D9" i="1"/>
  <c r="D7" i="1"/>
  <c r="C35" i="1"/>
  <c r="D35" i="1"/>
  <c r="C31" i="1"/>
  <c r="D31" i="1"/>
  <c r="D28" i="1"/>
  <c r="C28" i="1"/>
  <c r="D16" i="1"/>
  <c r="H306" i="5" l="1"/>
  <c r="G306" i="5"/>
  <c r="I107" i="5"/>
  <c r="H107" i="5"/>
  <c r="G107" i="5"/>
  <c r="I461" i="5" l="1"/>
  <c r="H460" i="5"/>
  <c r="G460" i="5"/>
  <c r="I460" i="5" s="1"/>
  <c r="H459" i="5"/>
  <c r="G459" i="5" l="1"/>
  <c r="I459" i="5" s="1"/>
  <c r="I307" i="5"/>
  <c r="G217" i="5"/>
  <c r="H217" i="5"/>
  <c r="H172" i="5"/>
  <c r="H171" i="5" s="1"/>
  <c r="H170" i="5" s="1"/>
  <c r="H169" i="5" s="1"/>
  <c r="G172" i="5"/>
  <c r="G171" i="5" s="1"/>
  <c r="I173" i="5"/>
  <c r="H139" i="5"/>
  <c r="H138" i="5" s="1"/>
  <c r="H137" i="5" s="1"/>
  <c r="H136" i="5" s="1"/>
  <c r="G139" i="5"/>
  <c r="G138" i="5" s="1"/>
  <c r="I140" i="5"/>
  <c r="I171" i="5" l="1"/>
  <c r="G170" i="5"/>
  <c r="I172" i="5"/>
  <c r="I139" i="5"/>
  <c r="I138" i="5"/>
  <c r="G137" i="5"/>
  <c r="I36" i="5"/>
  <c r="H35" i="5"/>
  <c r="G35" i="5"/>
  <c r="I137" i="5" l="1"/>
  <c r="G136" i="5"/>
  <c r="I136" i="5" s="1"/>
  <c r="I170" i="5"/>
  <c r="G169" i="5"/>
  <c r="I215" i="2"/>
  <c r="Q215" i="2"/>
  <c r="R82" i="2"/>
  <c r="Q81" i="2"/>
  <c r="Q80" i="2" s="1"/>
  <c r="Q79" i="2" s="1"/>
  <c r="Q78" i="2" s="1"/>
  <c r="I81" i="2"/>
  <c r="I80" i="2" s="1"/>
  <c r="I169" i="5" l="1"/>
  <c r="R80" i="2"/>
  <c r="I79" i="2"/>
  <c r="R81" i="2"/>
  <c r="E46" i="1"/>
  <c r="E47" i="1"/>
  <c r="E45" i="1"/>
  <c r="E44" i="1"/>
  <c r="E43" i="1"/>
  <c r="E42" i="1"/>
  <c r="E41" i="1"/>
  <c r="D40" i="1"/>
  <c r="D39" i="1" s="1"/>
  <c r="C40" i="1"/>
  <c r="C39" i="1" s="1"/>
  <c r="E36" i="1"/>
  <c r="E38" i="1"/>
  <c r="E37" i="1"/>
  <c r="D33" i="1"/>
  <c r="E34" i="1"/>
  <c r="C33" i="1"/>
  <c r="E32" i="1"/>
  <c r="E31" i="1"/>
  <c r="E30" i="1"/>
  <c r="E29" i="1"/>
  <c r="E28" i="1"/>
  <c r="E27" i="1"/>
  <c r="E26" i="1"/>
  <c r="E25" i="1"/>
  <c r="E24" i="1"/>
  <c r="E23" i="1"/>
  <c r="D22" i="1"/>
  <c r="D21" i="1" s="1"/>
  <c r="C22" i="1"/>
  <c r="C21" i="1" s="1"/>
  <c r="E19" i="1"/>
  <c r="E18" i="1"/>
  <c r="E17" i="1"/>
  <c r="C16" i="1"/>
  <c r="E15" i="1"/>
  <c r="E14" i="1"/>
  <c r="E13" i="1"/>
  <c r="E12" i="1"/>
  <c r="D11" i="1"/>
  <c r="D6" i="1" s="1"/>
  <c r="C11" i="1"/>
  <c r="E10" i="1"/>
  <c r="E9" i="1"/>
  <c r="E8" i="1"/>
  <c r="E7" i="1"/>
  <c r="C6" i="1"/>
  <c r="E21" i="1" l="1"/>
  <c r="R79" i="2"/>
  <c r="I78" i="2"/>
  <c r="R78" i="2" s="1"/>
  <c r="E39" i="1"/>
  <c r="C20" i="1"/>
  <c r="C5" i="1" s="1"/>
  <c r="C48" i="1" s="1"/>
  <c r="D20" i="1"/>
  <c r="D5" i="1" s="1"/>
  <c r="D48" i="1" s="1"/>
  <c r="E40" i="1"/>
  <c r="E22" i="1"/>
  <c r="E33" i="1"/>
  <c r="E6" i="1"/>
  <c r="E11" i="1"/>
  <c r="E16" i="1"/>
  <c r="E35" i="1"/>
  <c r="H407" i="5"/>
  <c r="H406" i="5" s="1"/>
  <c r="H371" i="5"/>
  <c r="H370" i="5" s="1"/>
  <c r="H726" i="5"/>
  <c r="H725" i="5" s="1"/>
  <c r="H724" i="5" s="1"/>
  <c r="G726" i="5"/>
  <c r="G725" i="5" s="1"/>
  <c r="G724" i="5" s="1"/>
  <c r="I727" i="5"/>
  <c r="I726" i="5" s="1"/>
  <c r="I725" i="5" s="1"/>
  <c r="I724" i="5" s="1"/>
  <c r="H672" i="5"/>
  <c r="H671" i="5" s="1"/>
  <c r="G672" i="5"/>
  <c r="G671" i="5" s="1"/>
  <c r="I673" i="5"/>
  <c r="I672" i="5" s="1"/>
  <c r="I671" i="5" s="1"/>
  <c r="H669" i="5"/>
  <c r="H668" i="5" s="1"/>
  <c r="G669" i="5"/>
  <c r="G668" i="5" s="1"/>
  <c r="I670" i="5"/>
  <c r="I669" i="5" s="1"/>
  <c r="I668" i="5" s="1"/>
  <c r="G631" i="5"/>
  <c r="H610" i="5"/>
  <c r="G610" i="5"/>
  <c r="I611" i="5"/>
  <c r="I610" i="5" s="1"/>
  <c r="I557" i="5"/>
  <c r="H556" i="5"/>
  <c r="H555" i="5" s="1"/>
  <c r="G556" i="5"/>
  <c r="G546" i="5"/>
  <c r="E20" i="1" l="1"/>
  <c r="E48" i="1"/>
  <c r="H667" i="5"/>
  <c r="H666" i="5" s="1"/>
  <c r="G667" i="5"/>
  <c r="G666" i="5" s="1"/>
  <c r="E5" i="1"/>
  <c r="I667" i="5"/>
  <c r="I666" i="5" s="1"/>
  <c r="I556" i="5"/>
  <c r="G555" i="5"/>
  <c r="I555" i="5" s="1"/>
  <c r="H457" i="5"/>
  <c r="H456" i="5" s="1"/>
  <c r="G457" i="5"/>
  <c r="G456" i="5" s="1"/>
  <c r="I458" i="5"/>
  <c r="I457" i="5" s="1"/>
  <c r="I456" i="5" s="1"/>
  <c r="H454" i="5"/>
  <c r="H453" i="5" s="1"/>
  <c r="G454" i="5"/>
  <c r="G453" i="5" s="1"/>
  <c r="I455" i="5"/>
  <c r="I454" i="5" s="1"/>
  <c r="I453" i="5" s="1"/>
  <c r="H451" i="5"/>
  <c r="H450" i="5" s="1"/>
  <c r="G451" i="5"/>
  <c r="G450" i="5" s="1"/>
  <c r="I452" i="5"/>
  <c r="I451" i="5" s="1"/>
  <c r="I450" i="5" s="1"/>
  <c r="H361" i="5"/>
  <c r="G361" i="5"/>
  <c r="I362" i="5"/>
  <c r="I361" i="5" s="1"/>
  <c r="H297" i="5"/>
  <c r="H296" i="5" s="1"/>
  <c r="H295" i="5" s="1"/>
  <c r="H294" i="5" s="1"/>
  <c r="G297" i="5"/>
  <c r="G296" i="5" s="1"/>
  <c r="G295" i="5" s="1"/>
  <c r="G294" i="5" s="1"/>
  <c r="I298" i="5"/>
  <c r="I297" i="5" s="1"/>
  <c r="I296" i="5" s="1"/>
  <c r="I295" i="5" s="1"/>
  <c r="I294" i="5" s="1"/>
  <c r="H200" i="5"/>
  <c r="H199" i="5" s="1"/>
  <c r="H198" i="5" s="1"/>
  <c r="H197" i="5" s="1"/>
  <c r="G200" i="5"/>
  <c r="G199" i="5" s="1"/>
  <c r="G198" i="5" s="1"/>
  <c r="G197" i="5" s="1"/>
  <c r="I201" i="5"/>
  <c r="I200" i="5" s="1"/>
  <c r="I199" i="5" s="1"/>
  <c r="I198" i="5" s="1"/>
  <c r="I197" i="5" s="1"/>
  <c r="I145" i="5"/>
  <c r="I144" i="5" s="1"/>
  <c r="I143" i="5" s="1"/>
  <c r="I142" i="5" s="1"/>
  <c r="I141" i="5" s="1"/>
  <c r="H144" i="5"/>
  <c r="H143" i="5" s="1"/>
  <c r="H142" i="5" s="1"/>
  <c r="H141" i="5" s="1"/>
  <c r="G144" i="5"/>
  <c r="G143" i="5" s="1"/>
  <c r="G142" i="5" s="1"/>
  <c r="G141" i="5" s="1"/>
  <c r="I101" i="5"/>
  <c r="I100" i="5" s="1"/>
  <c r="H100" i="5"/>
  <c r="G100" i="5"/>
  <c r="H98" i="5"/>
  <c r="G98" i="5"/>
  <c r="I99" i="5"/>
  <c r="I98" i="5" s="1"/>
  <c r="I37" i="5"/>
  <c r="I35" i="5" s="1"/>
  <c r="Q74" i="2" l="1"/>
  <c r="Q163" i="2"/>
  <c r="I74" i="2"/>
  <c r="R53" i="2" l="1"/>
  <c r="Q52" i="2"/>
  <c r="I52" i="2"/>
  <c r="R52" i="2" s="1"/>
  <c r="I723" i="5" l="1"/>
  <c r="H722" i="5"/>
  <c r="H721" i="5" s="1"/>
  <c r="G722" i="5"/>
  <c r="G721" i="5" s="1"/>
  <c r="H711" i="5"/>
  <c r="H710" i="5" s="1"/>
  <c r="H709" i="5" s="1"/>
  <c r="G711" i="5"/>
  <c r="G710" i="5" s="1"/>
  <c r="G709" i="5" s="1"/>
  <c r="H707" i="5"/>
  <c r="H706" i="5" s="1"/>
  <c r="H705" i="5" s="1"/>
  <c r="H704" i="5" s="1"/>
  <c r="G707" i="5"/>
  <c r="G706" i="5" s="1"/>
  <c r="G705" i="5" s="1"/>
  <c r="G704" i="5" s="1"/>
  <c r="I712" i="5"/>
  <c r="I711" i="5" s="1"/>
  <c r="I710" i="5" s="1"/>
  <c r="I709" i="5" s="1"/>
  <c r="I708" i="5"/>
  <c r="I707" i="5" s="1"/>
  <c r="I706" i="5" s="1"/>
  <c r="I705" i="5" s="1"/>
  <c r="I704" i="5" s="1"/>
  <c r="I722" i="5" l="1"/>
  <c r="I721" i="5"/>
  <c r="I698" i="5"/>
  <c r="H697" i="5"/>
  <c r="H696" i="5" s="1"/>
  <c r="G697" i="5"/>
  <c r="G696" i="5" s="1"/>
  <c r="I689" i="5"/>
  <c r="H688" i="5"/>
  <c r="H687" i="5" s="1"/>
  <c r="G688" i="5"/>
  <c r="H647" i="5"/>
  <c r="H646" i="5" s="1"/>
  <c r="H645" i="5" s="1"/>
  <c r="H644" i="5" s="1"/>
  <c r="G647" i="5"/>
  <c r="G646" i="5" s="1"/>
  <c r="G645" i="5" s="1"/>
  <c r="G644" i="5" s="1"/>
  <c r="I648" i="5"/>
  <c r="I647" i="5" s="1"/>
  <c r="I646" i="5" s="1"/>
  <c r="I645" i="5" s="1"/>
  <c r="I644" i="5" s="1"/>
  <c r="H642" i="5"/>
  <c r="H641" i="5" s="1"/>
  <c r="H640" i="5" s="1"/>
  <c r="H639" i="5" s="1"/>
  <c r="G642" i="5"/>
  <c r="G641" i="5" s="1"/>
  <c r="G640" i="5" s="1"/>
  <c r="G639" i="5" s="1"/>
  <c r="I643" i="5"/>
  <c r="I642" i="5" s="1"/>
  <c r="I641" i="5" s="1"/>
  <c r="I640" i="5" s="1"/>
  <c r="I639" i="5" s="1"/>
  <c r="H637" i="5"/>
  <c r="H636" i="5" s="1"/>
  <c r="G637" i="5"/>
  <c r="G636" i="5" s="1"/>
  <c r="I638" i="5"/>
  <c r="I637" i="5" s="1"/>
  <c r="I636" i="5" s="1"/>
  <c r="H634" i="5"/>
  <c r="H633" i="5" s="1"/>
  <c r="G634" i="5"/>
  <c r="G633" i="5" s="1"/>
  <c r="I635" i="5"/>
  <c r="I634" i="5" s="1"/>
  <c r="I633" i="5" s="1"/>
  <c r="G630" i="5"/>
  <c r="H631" i="5"/>
  <c r="H630" i="5" s="1"/>
  <c r="I632" i="5"/>
  <c r="I631" i="5" s="1"/>
  <c r="I630" i="5" s="1"/>
  <c r="I582" i="5"/>
  <c r="H581" i="5"/>
  <c r="H580" i="5" s="1"/>
  <c r="H579" i="5" s="1"/>
  <c r="G581" i="5"/>
  <c r="I561" i="5"/>
  <c r="H560" i="5"/>
  <c r="H559" i="5" s="1"/>
  <c r="G560" i="5"/>
  <c r="I428" i="5"/>
  <c r="H427" i="5"/>
  <c r="H426" i="5" s="1"/>
  <c r="G427" i="5"/>
  <c r="G426" i="5" s="1"/>
  <c r="H629" i="5" l="1"/>
  <c r="H628" i="5" s="1"/>
  <c r="H627" i="5" s="1"/>
  <c r="H626" i="5" s="1"/>
  <c r="H625" i="5" s="1"/>
  <c r="I581" i="5"/>
  <c r="I696" i="5"/>
  <c r="I697" i="5"/>
  <c r="I688" i="5"/>
  <c r="G687" i="5"/>
  <c r="I687" i="5" s="1"/>
  <c r="G629" i="5"/>
  <c r="G628" i="5" s="1"/>
  <c r="I629" i="5"/>
  <c r="I628" i="5" s="1"/>
  <c r="G580" i="5"/>
  <c r="G579" i="5" s="1"/>
  <c r="I560" i="5"/>
  <c r="G559" i="5"/>
  <c r="I559" i="5" s="1"/>
  <c r="I426" i="5"/>
  <c r="I427" i="5"/>
  <c r="H346" i="5"/>
  <c r="H345" i="5" s="1"/>
  <c r="G346" i="5"/>
  <c r="G345" i="5" s="1"/>
  <c r="I347" i="5"/>
  <c r="I346" i="5" s="1"/>
  <c r="I345" i="5" s="1"/>
  <c r="I305" i="5"/>
  <c r="H304" i="5"/>
  <c r="G304" i="5"/>
  <c r="I210" i="5"/>
  <c r="H209" i="5"/>
  <c r="H208" i="5" s="1"/>
  <c r="G209" i="5"/>
  <c r="G208" i="5" s="1"/>
  <c r="H195" i="5"/>
  <c r="H194" i="5" s="1"/>
  <c r="H193" i="5" s="1"/>
  <c r="H192" i="5" s="1"/>
  <c r="H191" i="5" s="1"/>
  <c r="H190" i="5" s="1"/>
  <c r="G195" i="5"/>
  <c r="G194" i="5" s="1"/>
  <c r="G193" i="5" s="1"/>
  <c r="G192" i="5" s="1"/>
  <c r="G191" i="5" s="1"/>
  <c r="G190" i="5" s="1"/>
  <c r="I196" i="5"/>
  <c r="I195" i="5" s="1"/>
  <c r="I194" i="5" s="1"/>
  <c r="I193" i="5" s="1"/>
  <c r="I192" i="5" s="1"/>
  <c r="I191" i="5" s="1"/>
  <c r="I190" i="5" s="1"/>
  <c r="H165" i="5"/>
  <c r="H164" i="5" s="1"/>
  <c r="G165" i="5"/>
  <c r="G164" i="5" s="1"/>
  <c r="I166" i="5"/>
  <c r="I165" i="5" s="1"/>
  <c r="I164" i="5" s="1"/>
  <c r="I163" i="5" s="1"/>
  <c r="I162" i="5" s="1"/>
  <c r="I161" i="5" s="1"/>
  <c r="H24" i="5"/>
  <c r="G24" i="5"/>
  <c r="I25" i="5"/>
  <c r="I24" i="5" s="1"/>
  <c r="Q244" i="2"/>
  <c r="I244" i="2"/>
  <c r="I243" i="2" s="1"/>
  <c r="R245" i="2"/>
  <c r="Q234" i="2"/>
  <c r="Q233" i="2" s="1"/>
  <c r="I234" i="2"/>
  <c r="R236" i="2"/>
  <c r="R235" i="2"/>
  <c r="R233" i="2" s="1"/>
  <c r="R244" i="2" l="1"/>
  <c r="Q243" i="2"/>
  <c r="R243" i="2" s="1"/>
  <c r="G627" i="5"/>
  <c r="G626" i="5" s="1"/>
  <c r="G625" i="5" s="1"/>
  <c r="I627" i="5"/>
  <c r="I626" i="5" s="1"/>
  <c r="I625" i="5" s="1"/>
  <c r="I580" i="5"/>
  <c r="I579" i="5" s="1"/>
  <c r="I304" i="5"/>
  <c r="I208" i="5"/>
  <c r="I209" i="5"/>
  <c r="G163" i="5"/>
  <c r="G162" i="5" s="1"/>
  <c r="G161" i="5" s="1"/>
  <c r="G160" i="5" s="1"/>
  <c r="H163" i="5"/>
  <c r="H162" i="5" s="1"/>
  <c r="H161" i="5" s="1"/>
  <c r="H160" i="5" s="1"/>
  <c r="I160" i="5"/>
  <c r="R234" i="2"/>
  <c r="I233" i="2"/>
  <c r="Q178" i="2"/>
  <c r="I178" i="2"/>
  <c r="R179" i="2"/>
  <c r="R178" i="2" s="1"/>
  <c r="Q94" i="2"/>
  <c r="Q93" i="2" s="1"/>
  <c r="Q92" i="2" s="1"/>
  <c r="I94" i="2"/>
  <c r="I93" i="2" s="1"/>
  <c r="I92" i="2" s="1"/>
  <c r="R95" i="2"/>
  <c r="R94" i="2" s="1"/>
  <c r="R93" i="2" s="1"/>
  <c r="R92" i="2" s="1"/>
  <c r="I55" i="2"/>
  <c r="Q55" i="2"/>
  <c r="P23" i="3" l="1"/>
  <c r="P22" i="3" s="1"/>
  <c r="P21" i="3" s="1"/>
  <c r="P20" i="3" s="1"/>
  <c r="I23" i="3"/>
  <c r="I22" i="3" s="1"/>
  <c r="I21" i="3" s="1"/>
  <c r="I20" i="3" s="1"/>
  <c r="P18" i="3"/>
  <c r="P17" i="3" s="1"/>
  <c r="P16" i="3" s="1"/>
  <c r="P15" i="3" s="1"/>
  <c r="I18" i="3"/>
  <c r="I17" i="3" s="1"/>
  <c r="I16" i="3" s="1"/>
  <c r="I15" i="3" s="1"/>
  <c r="I745" i="5"/>
  <c r="H744" i="5"/>
  <c r="H743" i="5" s="1"/>
  <c r="G744" i="5"/>
  <c r="G743" i="5" s="1"/>
  <c r="I752" i="5"/>
  <c r="H751" i="5"/>
  <c r="H750" i="5" s="1"/>
  <c r="G751" i="5"/>
  <c r="I737" i="5"/>
  <c r="I736" i="5" s="1"/>
  <c r="H736" i="5"/>
  <c r="G736" i="5"/>
  <c r="I662" i="5"/>
  <c r="H661" i="5"/>
  <c r="H660" i="5" s="1"/>
  <c r="H659" i="5" s="1"/>
  <c r="H658" i="5" s="1"/>
  <c r="G661" i="5"/>
  <c r="I657" i="5"/>
  <c r="H656" i="5"/>
  <c r="H655" i="5" s="1"/>
  <c r="H654" i="5" s="1"/>
  <c r="H653" i="5" s="1"/>
  <c r="G656" i="5"/>
  <c r="G655" i="5" s="1"/>
  <c r="G654" i="5" s="1"/>
  <c r="G653" i="5" s="1"/>
  <c r="I621" i="5"/>
  <c r="H620" i="5"/>
  <c r="H619" i="5" s="1"/>
  <c r="G620" i="5"/>
  <c r="H602" i="5"/>
  <c r="H601" i="5" s="1"/>
  <c r="G602" i="5"/>
  <c r="G601" i="5" s="1"/>
  <c r="I603" i="5"/>
  <c r="I602" i="5" s="1"/>
  <c r="I601" i="5" s="1"/>
  <c r="H599" i="5"/>
  <c r="G599" i="5"/>
  <c r="I600" i="5"/>
  <c r="I599" i="5" s="1"/>
  <c r="I578" i="5"/>
  <c r="H577" i="5"/>
  <c r="H576" i="5" s="1"/>
  <c r="H575" i="5" s="1"/>
  <c r="G577" i="5"/>
  <c r="G576" i="5" s="1"/>
  <c r="G575" i="5" s="1"/>
  <c r="I550" i="5"/>
  <c r="H549" i="5"/>
  <c r="H548" i="5" s="1"/>
  <c r="G549" i="5"/>
  <c r="I530" i="5"/>
  <c r="H529" i="5"/>
  <c r="H528" i="5" s="1"/>
  <c r="G529" i="5"/>
  <c r="I479" i="5"/>
  <c r="H478" i="5"/>
  <c r="H477" i="5" s="1"/>
  <c r="G478" i="5"/>
  <c r="I449" i="5"/>
  <c r="H448" i="5"/>
  <c r="H447" i="5" s="1"/>
  <c r="G448" i="5"/>
  <c r="G447" i="5" s="1"/>
  <c r="I414" i="5"/>
  <c r="H413" i="5"/>
  <c r="H412" i="5" s="1"/>
  <c r="G413" i="5"/>
  <c r="G412" i="5" s="1"/>
  <c r="I389" i="5"/>
  <c r="H388" i="5"/>
  <c r="H387" i="5" s="1"/>
  <c r="H386" i="5" s="1"/>
  <c r="H385" i="5" s="1"/>
  <c r="H384" i="5" s="1"/>
  <c r="H383" i="5" s="1"/>
  <c r="G388" i="5"/>
  <c r="G387" i="5" s="1"/>
  <c r="G386" i="5" s="1"/>
  <c r="I378" i="5"/>
  <c r="H377" i="5"/>
  <c r="H376" i="5" s="1"/>
  <c r="G377" i="5"/>
  <c r="P14" i="3" l="1"/>
  <c r="P13" i="3" s="1"/>
  <c r="P5" i="3" s="1"/>
  <c r="I14" i="3"/>
  <c r="I13" i="3" s="1"/>
  <c r="I5" i="3" s="1"/>
  <c r="G574" i="5"/>
  <c r="G573" i="5" s="1"/>
  <c r="H574" i="5"/>
  <c r="H573" i="5" s="1"/>
  <c r="I743" i="5"/>
  <c r="I744" i="5"/>
  <c r="I751" i="5"/>
  <c r="G750" i="5"/>
  <c r="I750" i="5" s="1"/>
  <c r="H652" i="5"/>
  <c r="H651" i="5" s="1"/>
  <c r="H650" i="5" s="1"/>
  <c r="I661" i="5"/>
  <c r="I660" i="5" s="1"/>
  <c r="G660" i="5"/>
  <c r="G659" i="5" s="1"/>
  <c r="I655" i="5"/>
  <c r="I654" i="5" s="1"/>
  <c r="I653" i="5" s="1"/>
  <c r="I656" i="5"/>
  <c r="I620" i="5"/>
  <c r="G619" i="5"/>
  <c r="I619" i="5" s="1"/>
  <c r="I576" i="5"/>
  <c r="I575" i="5" s="1"/>
  <c r="I577" i="5"/>
  <c r="I549" i="5"/>
  <c r="G548" i="5"/>
  <c r="I548" i="5" s="1"/>
  <c r="I529" i="5"/>
  <c r="G528" i="5"/>
  <c r="I528" i="5" s="1"/>
  <c r="I448" i="5"/>
  <c r="I478" i="5"/>
  <c r="G477" i="5"/>
  <c r="I477" i="5" s="1"/>
  <c r="I447" i="5"/>
  <c r="I412" i="5"/>
  <c r="I413" i="5"/>
  <c r="I377" i="5"/>
  <c r="G385" i="5"/>
  <c r="G384" i="5" s="1"/>
  <c r="G383" i="5" s="1"/>
  <c r="I386" i="5"/>
  <c r="I388" i="5"/>
  <c r="G376" i="5"/>
  <c r="I376" i="5" s="1"/>
  <c r="I340" i="5"/>
  <c r="H339" i="5"/>
  <c r="H338" i="5" s="1"/>
  <c r="G339" i="5"/>
  <c r="G338" i="5" s="1"/>
  <c r="G337" i="5" s="1"/>
  <c r="G336" i="5" s="1"/>
  <c r="I308" i="5"/>
  <c r="H313" i="5"/>
  <c r="G313" i="5"/>
  <c r="I314" i="5"/>
  <c r="I313" i="5" s="1"/>
  <c r="H286" i="5"/>
  <c r="G286" i="5"/>
  <c r="I288" i="5"/>
  <c r="I287" i="5"/>
  <c r="I279" i="5"/>
  <c r="I278" i="5" s="1"/>
  <c r="I277" i="5" s="1"/>
  <c r="H278" i="5"/>
  <c r="H277" i="5" s="1"/>
  <c r="G278" i="5"/>
  <c r="G277" i="5" s="1"/>
  <c r="I274" i="5"/>
  <c r="H273" i="5"/>
  <c r="H272" i="5" s="1"/>
  <c r="G273" i="5"/>
  <c r="G272" i="5" s="1"/>
  <c r="H266" i="5"/>
  <c r="H265" i="5" s="1"/>
  <c r="H264" i="5" s="1"/>
  <c r="H263" i="5" s="1"/>
  <c r="G266" i="5"/>
  <c r="G265" i="5" s="1"/>
  <c r="G264" i="5" s="1"/>
  <c r="G263" i="5" s="1"/>
  <c r="I267" i="5"/>
  <c r="I266" i="5" s="1"/>
  <c r="I265" i="5" s="1"/>
  <c r="I264" i="5" s="1"/>
  <c r="I263" i="5" s="1"/>
  <c r="I256" i="5"/>
  <c r="H255" i="5"/>
  <c r="H254" i="5" s="1"/>
  <c r="H253" i="5" s="1"/>
  <c r="G255" i="5"/>
  <c r="G254" i="5" s="1"/>
  <c r="G253" i="5" s="1"/>
  <c r="H244" i="5"/>
  <c r="H243" i="5" s="1"/>
  <c r="H242" i="5" s="1"/>
  <c r="G244" i="5"/>
  <c r="G243" i="5" s="1"/>
  <c r="G242" i="5" s="1"/>
  <c r="I245" i="5"/>
  <c r="I244" i="5" s="1"/>
  <c r="I243" i="5" s="1"/>
  <c r="I242" i="5" s="1"/>
  <c r="H230" i="5"/>
  <c r="G230" i="5"/>
  <c r="I231" i="5"/>
  <c r="I230" i="5" s="1"/>
  <c r="I213" i="5"/>
  <c r="H212" i="5"/>
  <c r="H211" i="5" s="1"/>
  <c r="G212" i="5"/>
  <c r="G211" i="5" s="1"/>
  <c r="H188" i="5"/>
  <c r="H187" i="5" s="1"/>
  <c r="H186" i="5" s="1"/>
  <c r="H185" i="5" s="1"/>
  <c r="G188" i="5"/>
  <c r="G187" i="5" s="1"/>
  <c r="G186" i="5" s="1"/>
  <c r="G185" i="5" s="1"/>
  <c r="I189" i="5"/>
  <c r="I188" i="5" s="1"/>
  <c r="I187" i="5" s="1"/>
  <c r="I186" i="5" s="1"/>
  <c r="I185" i="5" s="1"/>
  <c r="H158" i="5"/>
  <c r="H157" i="5" s="1"/>
  <c r="G158" i="5"/>
  <c r="G157" i="5" s="1"/>
  <c r="I159" i="5"/>
  <c r="I158" i="5" s="1"/>
  <c r="I157" i="5" s="1"/>
  <c r="H152" i="5"/>
  <c r="G152" i="5"/>
  <c r="I153" i="5"/>
  <c r="I152" i="5" s="1"/>
  <c r="H123" i="5"/>
  <c r="G123" i="5"/>
  <c r="I124" i="5"/>
  <c r="I125" i="5"/>
  <c r="I94" i="5"/>
  <c r="I93" i="5" s="1"/>
  <c r="H93" i="5"/>
  <c r="H92" i="5" s="1"/>
  <c r="G93" i="5"/>
  <c r="G92" i="5" s="1"/>
  <c r="H74" i="5"/>
  <c r="H73" i="5" s="1"/>
  <c r="H72" i="5" s="1"/>
  <c r="H71" i="5" s="1"/>
  <c r="G74" i="5"/>
  <c r="G73" i="5" s="1"/>
  <c r="G72" i="5" s="1"/>
  <c r="G71" i="5" s="1"/>
  <c r="I75" i="5"/>
  <c r="I76" i="5"/>
  <c r="H58" i="5"/>
  <c r="H60" i="5"/>
  <c r="G60" i="5"/>
  <c r="I61" i="5"/>
  <c r="I60" i="5" s="1"/>
  <c r="I20" i="5"/>
  <c r="I19" i="5" s="1"/>
  <c r="I18" i="5" s="1"/>
  <c r="I17" i="5" s="1"/>
  <c r="I16" i="5" s="1"/>
  <c r="H19" i="5"/>
  <c r="H18" i="5" s="1"/>
  <c r="H17" i="5" s="1"/>
  <c r="H16" i="5" s="1"/>
  <c r="G19" i="5"/>
  <c r="G18" i="5" s="1"/>
  <c r="G17" i="5" s="1"/>
  <c r="G16" i="5" s="1"/>
  <c r="Q5" i="3" l="1"/>
  <c r="I574" i="5"/>
  <c r="I573" i="5" s="1"/>
  <c r="H337" i="5"/>
  <c r="H336" i="5" s="1"/>
  <c r="H335" i="5" s="1"/>
  <c r="H334" i="5" s="1"/>
  <c r="H303" i="5"/>
  <c r="H302" i="5" s="1"/>
  <c r="H301" i="5" s="1"/>
  <c r="G303" i="5"/>
  <c r="G302" i="5" s="1"/>
  <c r="G658" i="5"/>
  <c r="I659" i="5"/>
  <c r="I286" i="5"/>
  <c r="I385" i="5"/>
  <c r="I384" i="5" s="1"/>
  <c r="I383" i="5" s="1"/>
  <c r="I123" i="5"/>
  <c r="I339" i="5"/>
  <c r="G335" i="5"/>
  <c r="I338" i="5"/>
  <c r="I337" i="5" s="1"/>
  <c r="I336" i="5" s="1"/>
  <c r="I306" i="5"/>
  <c r="I303" i="5" s="1"/>
  <c r="I276" i="5"/>
  <c r="I275" i="5" s="1"/>
  <c r="H276" i="5"/>
  <c r="H275" i="5" s="1"/>
  <c r="G276" i="5"/>
  <c r="G275" i="5" s="1"/>
  <c r="H271" i="5"/>
  <c r="H270" i="5" s="1"/>
  <c r="G271" i="5"/>
  <c r="G270" i="5" s="1"/>
  <c r="I273" i="5"/>
  <c r="I272" i="5" s="1"/>
  <c r="I74" i="5"/>
  <c r="I73" i="5" s="1"/>
  <c r="I72" i="5" s="1"/>
  <c r="I71" i="5" s="1"/>
  <c r="H252" i="5"/>
  <c r="I255" i="5"/>
  <c r="I254" i="5" s="1"/>
  <c r="G252" i="5"/>
  <c r="I212" i="5"/>
  <c r="I211" i="5"/>
  <c r="I92" i="5"/>
  <c r="H57" i="5"/>
  <c r="G301" i="5" l="1"/>
  <c r="I301" i="5" s="1"/>
  <c r="I302" i="5"/>
  <c r="I658" i="5"/>
  <c r="I652" i="5" s="1"/>
  <c r="I651" i="5" s="1"/>
  <c r="I650" i="5" s="1"/>
  <c r="G652" i="5"/>
  <c r="G651" i="5" s="1"/>
  <c r="G650" i="5" s="1"/>
  <c r="I335" i="5"/>
  <c r="I334" i="5" s="1"/>
  <c r="G334" i="5"/>
  <c r="H269" i="5"/>
  <c r="G269" i="5"/>
  <c r="I271" i="5"/>
  <c r="I270" i="5"/>
  <c r="I269" i="5" s="1"/>
  <c r="I253" i="5"/>
  <c r="I252" i="5"/>
  <c r="H27" i="5" l="1"/>
  <c r="G27" i="5"/>
  <c r="R240" i="2"/>
  <c r="Q239" i="2"/>
  <c r="Q238" i="2" s="1"/>
  <c r="Q237" i="2" s="1"/>
  <c r="I239" i="2"/>
  <c r="I238" i="2" s="1"/>
  <c r="I14" i="5"/>
  <c r="Q252" i="2"/>
  <c r="Q251" i="2" s="1"/>
  <c r="Q250" i="2" s="1"/>
  <c r="I252" i="2"/>
  <c r="I251" i="2" s="1"/>
  <c r="I250" i="2" s="1"/>
  <c r="Q255" i="2"/>
  <c r="Q254" i="2" s="1"/>
  <c r="I255" i="2"/>
  <c r="I254" i="2" s="1"/>
  <c r="Q247" i="2"/>
  <c r="Q246" i="2" s="1"/>
  <c r="I247" i="2"/>
  <c r="I246" i="2" s="1"/>
  <c r="Q231" i="2"/>
  <c r="Q230" i="2" s="1"/>
  <c r="Q229" i="2" s="1"/>
  <c r="I231" i="2"/>
  <c r="I230" i="2" s="1"/>
  <c r="I229" i="2" s="1"/>
  <c r="Q206" i="2"/>
  <c r="Q205" i="2" s="1"/>
  <c r="I206" i="2"/>
  <c r="I205" i="2" s="1"/>
  <c r="Q118" i="2"/>
  <c r="Q117" i="2" s="1"/>
  <c r="Q116" i="2" s="1"/>
  <c r="I118" i="2"/>
  <c r="I117" i="2" s="1"/>
  <c r="I116" i="2" s="1"/>
  <c r="Q226" i="2"/>
  <c r="Q225" i="2" s="1"/>
  <c r="I226" i="2"/>
  <c r="I225" i="2" s="1"/>
  <c r="Q223" i="2"/>
  <c r="I223" i="2"/>
  <c r="Q221" i="2"/>
  <c r="I221" i="2"/>
  <c r="Q217" i="2"/>
  <c r="I217" i="2"/>
  <c r="Q212" i="2"/>
  <c r="Q211" i="2" s="1"/>
  <c r="I212" i="2"/>
  <c r="I211" i="2" s="1"/>
  <c r="Q203" i="2"/>
  <c r="Q202" i="2" s="1"/>
  <c r="I203" i="2"/>
  <c r="I202" i="2" s="1"/>
  <c r="Q199" i="2"/>
  <c r="I199" i="2"/>
  <c r="Q196" i="2"/>
  <c r="I196" i="2"/>
  <c r="Q191" i="2"/>
  <c r="Q190" i="2" s="1"/>
  <c r="Q189" i="2" s="1"/>
  <c r="I191" i="2"/>
  <c r="I190" i="2" s="1"/>
  <c r="I189" i="2" s="1"/>
  <c r="Q184" i="2"/>
  <c r="Q183" i="2" s="1"/>
  <c r="I184" i="2"/>
  <c r="I183" i="2" s="1"/>
  <c r="Q181" i="2"/>
  <c r="Q180" i="2" s="1"/>
  <c r="I181" i="2"/>
  <c r="I180" i="2" s="1"/>
  <c r="Q174" i="2"/>
  <c r="Q173" i="2" s="1"/>
  <c r="I174" i="2"/>
  <c r="I173" i="2" s="1"/>
  <c r="Q170" i="2"/>
  <c r="I170" i="2"/>
  <c r="Q167" i="2"/>
  <c r="I167" i="2"/>
  <c r="I163" i="2"/>
  <c r="Q161" i="2"/>
  <c r="I161" i="2"/>
  <c r="Q157" i="2"/>
  <c r="Q156" i="2" s="1"/>
  <c r="I157" i="2"/>
  <c r="I156" i="2" s="1"/>
  <c r="Q154" i="2"/>
  <c r="Q153" i="2" s="1"/>
  <c r="I154" i="2"/>
  <c r="I153" i="2" s="1"/>
  <c r="Q150" i="2"/>
  <c r="Q149" i="2" s="1"/>
  <c r="I150" i="2"/>
  <c r="I149" i="2" s="1"/>
  <c r="Q147" i="2"/>
  <c r="Q146" i="2" s="1"/>
  <c r="I147" i="2"/>
  <c r="I146" i="2" s="1"/>
  <c r="Q141" i="2"/>
  <c r="Q140" i="2" s="1"/>
  <c r="Q139" i="2" s="1"/>
  <c r="I141" i="2"/>
  <c r="I140" i="2" s="1"/>
  <c r="I139" i="2" s="1"/>
  <c r="Q136" i="2"/>
  <c r="Q135" i="2" s="1"/>
  <c r="Q134" i="2" s="1"/>
  <c r="I136" i="2"/>
  <c r="I135" i="2" s="1"/>
  <c r="I134" i="2" s="1"/>
  <c r="Q131" i="2"/>
  <c r="Q130" i="2" s="1"/>
  <c r="Q129" i="2" s="1"/>
  <c r="I131" i="2"/>
  <c r="I130" i="2" s="1"/>
  <c r="I129" i="2" s="1"/>
  <c r="Q126" i="2"/>
  <c r="Q125" i="2" s="1"/>
  <c r="I126" i="2"/>
  <c r="I125" i="2" s="1"/>
  <c r="Q123" i="2"/>
  <c r="Q122" i="2" s="1"/>
  <c r="I123" i="2"/>
  <c r="I122" i="2" s="1"/>
  <c r="Q114" i="2"/>
  <c r="Q113" i="2" s="1"/>
  <c r="I114" i="2"/>
  <c r="I113" i="2" s="1"/>
  <c r="Q110" i="2"/>
  <c r="Q109" i="2" s="1"/>
  <c r="I110" i="2"/>
  <c r="I109" i="2" s="1"/>
  <c r="Q105" i="2"/>
  <c r="Q104" i="2" s="1"/>
  <c r="I105" i="2"/>
  <c r="I104" i="2" s="1"/>
  <c r="Q102" i="2"/>
  <c r="Q101" i="2" s="1"/>
  <c r="I102" i="2"/>
  <c r="I101" i="2" s="1"/>
  <c r="Q98" i="2"/>
  <c r="Q97" i="2" s="1"/>
  <c r="Q96" i="2" s="1"/>
  <c r="I98" i="2"/>
  <c r="I97" i="2" s="1"/>
  <c r="I96" i="2" s="1"/>
  <c r="Q90" i="2"/>
  <c r="Q89" i="2" s="1"/>
  <c r="Q88" i="2" s="1"/>
  <c r="I90" i="2"/>
  <c r="I89" i="2" s="1"/>
  <c r="I88" i="2" s="1"/>
  <c r="Q86" i="2"/>
  <c r="Q85" i="2" s="1"/>
  <c r="Q84" i="2" s="1"/>
  <c r="I86" i="2"/>
  <c r="I85" i="2" s="1"/>
  <c r="I84" i="2" s="1"/>
  <c r="Q72" i="2"/>
  <c r="I72" i="2"/>
  <c r="Q68" i="2"/>
  <c r="Q67" i="2" s="1"/>
  <c r="I68" i="2"/>
  <c r="I67" i="2" s="1"/>
  <c r="Q64" i="2"/>
  <c r="Q63" i="2" s="1"/>
  <c r="I64" i="2"/>
  <c r="I63" i="2" s="1"/>
  <c r="Q60" i="2"/>
  <c r="Q59" i="2" s="1"/>
  <c r="I60" i="2"/>
  <c r="I59" i="2" s="1"/>
  <c r="I54" i="2"/>
  <c r="I43" i="2" s="1"/>
  <c r="Q54" i="2"/>
  <c r="Q49" i="2"/>
  <c r="Q48" i="2" s="1"/>
  <c r="I49" i="2"/>
  <c r="I48" i="2" s="1"/>
  <c r="Q45" i="2"/>
  <c r="Q44" i="2" s="1"/>
  <c r="I45" i="2"/>
  <c r="I44" i="2" s="1"/>
  <c r="Q41" i="2"/>
  <c r="Q40" i="2" s="1"/>
  <c r="Q39" i="2" s="1"/>
  <c r="I41" i="2"/>
  <c r="I40" i="2" s="1"/>
  <c r="I39" i="2" s="1"/>
  <c r="Q35" i="2"/>
  <c r="I35" i="2"/>
  <c r="Q33" i="2"/>
  <c r="I33" i="2"/>
  <c r="Q30" i="2"/>
  <c r="Q29" i="2" s="1"/>
  <c r="I30" i="2"/>
  <c r="I29" i="2" s="1"/>
  <c r="Q27" i="2"/>
  <c r="Q26" i="2" s="1"/>
  <c r="I27" i="2"/>
  <c r="I26" i="2" s="1"/>
  <c r="Q22" i="2"/>
  <c r="I22" i="2"/>
  <c r="Q20" i="2"/>
  <c r="I20" i="2"/>
  <c r="Q15" i="2"/>
  <c r="Q14" i="2" s="1"/>
  <c r="Q13" i="2" s="1"/>
  <c r="I15" i="2"/>
  <c r="I14" i="2" s="1"/>
  <c r="I13" i="2" s="1"/>
  <c r="Q9" i="2"/>
  <c r="Q8" i="2" s="1"/>
  <c r="Q7" i="2" s="1"/>
  <c r="I9" i="2"/>
  <c r="I8" i="2" s="1"/>
  <c r="I7" i="2" s="1"/>
  <c r="R119" i="2"/>
  <c r="R112" i="2"/>
  <c r="R76" i="2"/>
  <c r="Q43" i="2" l="1"/>
  <c r="Q108" i="2"/>
  <c r="R229" i="2"/>
  <c r="I220" i="2"/>
  <c r="I219" i="2" s="1"/>
  <c r="Q214" i="2"/>
  <c r="Q210" i="2" s="1"/>
  <c r="I195" i="2"/>
  <c r="I194" i="2" s="1"/>
  <c r="I188" i="2" s="1"/>
  <c r="Q160" i="2"/>
  <c r="Q152" i="2" s="1"/>
  <c r="Q242" i="2"/>
  <c r="Q241" i="2" s="1"/>
  <c r="I242" i="2"/>
  <c r="I241" i="2" s="1"/>
  <c r="R239" i="2"/>
  <c r="I237" i="2"/>
  <c r="R237" i="2" s="1"/>
  <c r="R238" i="2"/>
  <c r="Q220" i="2"/>
  <c r="Q219" i="2" s="1"/>
  <c r="I214" i="2"/>
  <c r="I210" i="2" s="1"/>
  <c r="Q195" i="2"/>
  <c r="Q194" i="2" s="1"/>
  <c r="Q188" i="2" s="1"/>
  <c r="Q166" i="2"/>
  <c r="Q165" i="2" s="1"/>
  <c r="I166" i="2"/>
  <c r="I165" i="2" s="1"/>
  <c r="I160" i="2"/>
  <c r="I152" i="2" s="1"/>
  <c r="Q145" i="2"/>
  <c r="I145" i="2"/>
  <c r="Q121" i="2"/>
  <c r="I121" i="2"/>
  <c r="I108" i="2"/>
  <c r="Q100" i="2"/>
  <c r="Q83" i="2" s="1"/>
  <c r="Q71" i="2"/>
  <c r="Q62" i="2" s="1"/>
  <c r="I71" i="2"/>
  <c r="I62" i="2" s="1"/>
  <c r="Q32" i="2"/>
  <c r="I32" i="2"/>
  <c r="I19" i="2"/>
  <c r="Q19" i="2"/>
  <c r="Q228" i="2"/>
  <c r="I100" i="2"/>
  <c r="I83" i="2" s="1"/>
  <c r="I249" i="2"/>
  <c r="Q249" i="2"/>
  <c r="Q107" i="2" l="1"/>
  <c r="I228" i="2"/>
  <c r="Q18" i="2"/>
  <c r="Q6" i="2" s="1"/>
  <c r="Q209" i="2"/>
  <c r="I128" i="2"/>
  <c r="Q128" i="2"/>
  <c r="I107" i="2"/>
  <c r="I18" i="2"/>
  <c r="I6" i="2" s="1"/>
  <c r="I209" i="2"/>
  <c r="I4" i="2" l="1"/>
  <c r="Q4" i="2"/>
  <c r="H150" i="5"/>
  <c r="I749" i="5"/>
  <c r="H748" i="5"/>
  <c r="H747" i="5" s="1"/>
  <c r="H746" i="5" s="1"/>
  <c r="G748" i="5"/>
  <c r="I742" i="5"/>
  <c r="H741" i="5"/>
  <c r="G741" i="5"/>
  <c r="G740" i="5" s="1"/>
  <c r="G739" i="5" s="1"/>
  <c r="I735" i="5"/>
  <c r="H734" i="5"/>
  <c r="G734" i="5"/>
  <c r="I733" i="5"/>
  <c r="H732" i="5"/>
  <c r="G732" i="5"/>
  <c r="I720" i="5"/>
  <c r="H719" i="5"/>
  <c r="H718" i="5" s="1"/>
  <c r="G719" i="5"/>
  <c r="G718" i="5" s="1"/>
  <c r="I717" i="5"/>
  <c r="H716" i="5"/>
  <c r="H715" i="5" s="1"/>
  <c r="H714" i="5" s="1"/>
  <c r="G716" i="5"/>
  <c r="G715" i="5" s="1"/>
  <c r="I703" i="5"/>
  <c r="H702" i="5"/>
  <c r="H701" i="5" s="1"/>
  <c r="H700" i="5" s="1"/>
  <c r="H699" i="5" s="1"/>
  <c r="G702" i="5"/>
  <c r="G701" i="5" s="1"/>
  <c r="G700" i="5" s="1"/>
  <c r="I692" i="5"/>
  <c r="H691" i="5"/>
  <c r="H690" i="5" s="1"/>
  <c r="G691" i="5"/>
  <c r="G690" i="5" s="1"/>
  <c r="I695" i="5"/>
  <c r="H694" i="5"/>
  <c r="H693" i="5" s="1"/>
  <c r="G694" i="5"/>
  <c r="I686" i="5"/>
  <c r="H685" i="5"/>
  <c r="H684" i="5" s="1"/>
  <c r="G685" i="5"/>
  <c r="G684" i="5" s="1"/>
  <c r="I681" i="5"/>
  <c r="H680" i="5"/>
  <c r="H679" i="5" s="1"/>
  <c r="G680" i="5"/>
  <c r="G679" i="5" s="1"/>
  <c r="I678" i="5"/>
  <c r="H677" i="5"/>
  <c r="H676" i="5" s="1"/>
  <c r="G677" i="5"/>
  <c r="I624" i="5"/>
  <c r="H623" i="5"/>
  <c r="H622" i="5" s="1"/>
  <c r="G623" i="5"/>
  <c r="I614" i="5"/>
  <c r="H613" i="5"/>
  <c r="H612" i="5" s="1"/>
  <c r="G613" i="5"/>
  <c r="G612" i="5" s="1"/>
  <c r="I609" i="5"/>
  <c r="H608" i="5"/>
  <c r="G608" i="5"/>
  <c r="I607" i="5"/>
  <c r="H606" i="5"/>
  <c r="G606" i="5"/>
  <c r="I598" i="5"/>
  <c r="H597" i="5"/>
  <c r="G597" i="5"/>
  <c r="G596" i="5" s="1"/>
  <c r="G595" i="5" s="1"/>
  <c r="I594" i="5"/>
  <c r="H593" i="5"/>
  <c r="G593" i="5"/>
  <c r="I592" i="5"/>
  <c r="H591" i="5"/>
  <c r="G591" i="5"/>
  <c r="I589" i="5"/>
  <c r="H588" i="5"/>
  <c r="G588" i="5"/>
  <c r="I587" i="5"/>
  <c r="H586" i="5"/>
  <c r="G586" i="5"/>
  <c r="I572" i="5"/>
  <c r="H571" i="5"/>
  <c r="H570" i="5" s="1"/>
  <c r="H569" i="5" s="1"/>
  <c r="I569" i="5" s="1"/>
  <c r="G571" i="5"/>
  <c r="G568" i="5"/>
  <c r="G567" i="5" s="1"/>
  <c r="I564" i="5"/>
  <c r="H563" i="5"/>
  <c r="H562" i="5" s="1"/>
  <c r="H558" i="5" s="1"/>
  <c r="G563" i="5"/>
  <c r="I554" i="5"/>
  <c r="H553" i="5"/>
  <c r="H552" i="5" s="1"/>
  <c r="H551" i="5" s="1"/>
  <c r="G553" i="5"/>
  <c r="G552" i="5" s="1"/>
  <c r="G551" i="5" s="1"/>
  <c r="I547" i="5"/>
  <c r="H546" i="5"/>
  <c r="H545" i="5" s="1"/>
  <c r="I544" i="5"/>
  <c r="H543" i="5"/>
  <c r="H542" i="5" s="1"/>
  <c r="G543" i="5"/>
  <c r="G542" i="5" s="1"/>
  <c r="I541" i="5"/>
  <c r="H540" i="5"/>
  <c r="H539" i="5" s="1"/>
  <c r="G540" i="5"/>
  <c r="I538" i="5"/>
  <c r="H537" i="5"/>
  <c r="H536" i="5" s="1"/>
  <c r="G537" i="5"/>
  <c r="G536" i="5" s="1"/>
  <c r="I535" i="5"/>
  <c r="H534" i="5"/>
  <c r="H533" i="5" s="1"/>
  <c r="G534" i="5"/>
  <c r="G533" i="5" s="1"/>
  <c r="I527" i="5"/>
  <c r="H526" i="5"/>
  <c r="H525" i="5" s="1"/>
  <c r="G526" i="5"/>
  <c r="I524" i="5"/>
  <c r="H523" i="5"/>
  <c r="H522" i="5" s="1"/>
  <c r="G523" i="5"/>
  <c r="I517" i="5"/>
  <c r="H516" i="5"/>
  <c r="H515" i="5" s="1"/>
  <c r="H514" i="5" s="1"/>
  <c r="H513" i="5" s="1"/>
  <c r="H512" i="5" s="1"/>
  <c r="G516" i="5"/>
  <c r="G515" i="5" s="1"/>
  <c r="G514" i="5" s="1"/>
  <c r="G513" i="5" s="1"/>
  <c r="I511" i="5"/>
  <c r="H510" i="5"/>
  <c r="H509" i="5" s="1"/>
  <c r="H508" i="5" s="1"/>
  <c r="H507" i="5" s="1"/>
  <c r="G510" i="5"/>
  <c r="G509" i="5" s="1"/>
  <c r="I506" i="5"/>
  <c r="H505" i="5"/>
  <c r="H504" i="5" s="1"/>
  <c r="H503" i="5" s="1"/>
  <c r="H502" i="5" s="1"/>
  <c r="G505" i="5"/>
  <c r="I501" i="5"/>
  <c r="H500" i="5"/>
  <c r="H499" i="5" s="1"/>
  <c r="G500" i="5"/>
  <c r="I498" i="5"/>
  <c r="H497" i="5"/>
  <c r="H496" i="5" s="1"/>
  <c r="G497" i="5"/>
  <c r="G496" i="5" s="1"/>
  <c r="I495" i="5"/>
  <c r="H494" i="5"/>
  <c r="H493" i="5" s="1"/>
  <c r="G494" i="5"/>
  <c r="G493" i="5" s="1"/>
  <c r="I488" i="5"/>
  <c r="H487" i="5"/>
  <c r="H486" i="5" s="1"/>
  <c r="G487" i="5"/>
  <c r="I485" i="5"/>
  <c r="H484" i="5"/>
  <c r="H483" i="5" s="1"/>
  <c r="G484" i="5"/>
  <c r="G483" i="5" s="1"/>
  <c r="I482" i="5"/>
  <c r="H481" i="5"/>
  <c r="H480" i="5" s="1"/>
  <c r="G481" i="5"/>
  <c r="G480" i="5" s="1"/>
  <c r="I464" i="5"/>
  <c r="H463" i="5"/>
  <c r="H462" i="5" s="1"/>
  <c r="G463" i="5"/>
  <c r="G462" i="5" s="1"/>
  <c r="I425" i="5"/>
  <c r="H424" i="5"/>
  <c r="H423" i="5" s="1"/>
  <c r="H422" i="5" s="1"/>
  <c r="H421" i="5" s="1"/>
  <c r="G424" i="5"/>
  <c r="G423" i="5" s="1"/>
  <c r="G422" i="5" s="1"/>
  <c r="I474" i="5"/>
  <c r="H473" i="5"/>
  <c r="H472" i="5" s="1"/>
  <c r="H471" i="5" s="1"/>
  <c r="G473" i="5"/>
  <c r="G472" i="5" s="1"/>
  <c r="G471" i="5" s="1"/>
  <c r="I470" i="5"/>
  <c r="H469" i="5"/>
  <c r="H468" i="5" s="1"/>
  <c r="G469" i="5"/>
  <c r="I467" i="5"/>
  <c r="H466" i="5"/>
  <c r="H465" i="5" s="1"/>
  <c r="G466" i="5"/>
  <c r="I446" i="5"/>
  <c r="H445" i="5"/>
  <c r="H444" i="5" s="1"/>
  <c r="G445" i="5"/>
  <c r="I443" i="5"/>
  <c r="H442" i="5"/>
  <c r="H441" i="5" s="1"/>
  <c r="G442" i="5"/>
  <c r="I436" i="5"/>
  <c r="H435" i="5"/>
  <c r="H434" i="5" s="1"/>
  <c r="G435" i="5"/>
  <c r="I433" i="5"/>
  <c r="H432" i="5"/>
  <c r="H431" i="5" s="1"/>
  <c r="G432" i="5"/>
  <c r="G431" i="5" s="1"/>
  <c r="I420" i="5"/>
  <c r="H419" i="5"/>
  <c r="H418" i="5" s="1"/>
  <c r="G419" i="5"/>
  <c r="I417" i="5"/>
  <c r="H416" i="5"/>
  <c r="H415" i="5" s="1"/>
  <c r="G416" i="5"/>
  <c r="G415" i="5" s="1"/>
  <c r="I411" i="5"/>
  <c r="H410" i="5"/>
  <c r="H409" i="5" s="1"/>
  <c r="G410" i="5"/>
  <c r="G409" i="5" s="1"/>
  <c r="I408" i="5"/>
  <c r="I407" i="5" s="1"/>
  <c r="I406" i="5" s="1"/>
  <c r="G407" i="5"/>
  <c r="I399" i="5"/>
  <c r="H398" i="5"/>
  <c r="H397" i="5" s="1"/>
  <c r="G398" i="5"/>
  <c r="I396" i="5"/>
  <c r="H395" i="5"/>
  <c r="H394" i="5" s="1"/>
  <c r="G395" i="5"/>
  <c r="I382" i="5"/>
  <c r="H381" i="5"/>
  <c r="H380" i="5" s="1"/>
  <c r="H379" i="5" s="1"/>
  <c r="G381" i="5"/>
  <c r="I375" i="5"/>
  <c r="H374" i="5"/>
  <c r="H373" i="5" s="1"/>
  <c r="H369" i="5" s="1"/>
  <c r="H368" i="5" s="1"/>
  <c r="G374" i="5"/>
  <c r="G373" i="5" s="1"/>
  <c r="I372" i="5"/>
  <c r="I371" i="5" s="1"/>
  <c r="I370" i="5" s="1"/>
  <c r="G371" i="5"/>
  <c r="I367" i="5"/>
  <c r="H366" i="5"/>
  <c r="H365" i="5" s="1"/>
  <c r="H364" i="5" s="1"/>
  <c r="H363" i="5" s="1"/>
  <c r="G366" i="5"/>
  <c r="I360" i="5"/>
  <c r="H359" i="5"/>
  <c r="H358" i="5" s="1"/>
  <c r="H357" i="5" s="1"/>
  <c r="H356" i="5" s="1"/>
  <c r="G359" i="5"/>
  <c r="I352" i="5"/>
  <c r="H351" i="5"/>
  <c r="H350" i="5" s="1"/>
  <c r="H349" i="5" s="1"/>
  <c r="H348" i="5" s="1"/>
  <c r="G351" i="5"/>
  <c r="G350" i="5" s="1"/>
  <c r="I333" i="5"/>
  <c r="H332" i="5"/>
  <c r="H331" i="5" s="1"/>
  <c r="H330" i="5" s="1"/>
  <c r="H329" i="5" s="1"/>
  <c r="H328" i="5" s="1"/>
  <c r="H327" i="5" s="1"/>
  <c r="G332" i="5"/>
  <c r="I326" i="5"/>
  <c r="H325" i="5"/>
  <c r="H324" i="5" s="1"/>
  <c r="H323" i="5" s="1"/>
  <c r="H322" i="5" s="1"/>
  <c r="H321" i="5" s="1"/>
  <c r="G325" i="5"/>
  <c r="I320" i="5"/>
  <c r="H319" i="5"/>
  <c r="H318" i="5" s="1"/>
  <c r="H317" i="5" s="1"/>
  <c r="G319" i="5"/>
  <c r="I316" i="5"/>
  <c r="H315" i="5"/>
  <c r="G315" i="5"/>
  <c r="G312" i="5" s="1"/>
  <c r="I293" i="5"/>
  <c r="H292" i="5"/>
  <c r="H291" i="5" s="1"/>
  <c r="H290" i="5" s="1"/>
  <c r="H289" i="5" s="1"/>
  <c r="G292" i="5"/>
  <c r="G291" i="5" s="1"/>
  <c r="I285" i="5"/>
  <c r="H284" i="5"/>
  <c r="G284" i="5"/>
  <c r="G283" i="5" s="1"/>
  <c r="I262" i="5"/>
  <c r="H261" i="5"/>
  <c r="H260" i="5" s="1"/>
  <c r="H259" i="5" s="1"/>
  <c r="H258" i="5" s="1"/>
  <c r="H257" i="5" s="1"/>
  <c r="G261" i="5"/>
  <c r="G260" i="5" s="1"/>
  <c r="G259" i="5" s="1"/>
  <c r="I251" i="5"/>
  <c r="H250" i="5"/>
  <c r="H249" i="5" s="1"/>
  <c r="H248" i="5" s="1"/>
  <c r="H247" i="5" s="1"/>
  <c r="H246" i="5" s="1"/>
  <c r="G250" i="5"/>
  <c r="I241" i="5"/>
  <c r="H240" i="5"/>
  <c r="H239" i="5" s="1"/>
  <c r="G240" i="5"/>
  <c r="I238" i="5"/>
  <c r="H237" i="5"/>
  <c r="H236" i="5" s="1"/>
  <c r="H235" i="5" s="1"/>
  <c r="H234" i="5" s="1"/>
  <c r="G237" i="5"/>
  <c r="I229" i="5"/>
  <c r="H228" i="5"/>
  <c r="G228" i="5"/>
  <c r="I224" i="5"/>
  <c r="H223" i="5"/>
  <c r="H222" i="5" s="1"/>
  <c r="G223" i="5"/>
  <c r="G222" i="5"/>
  <c r="G221" i="5" s="1"/>
  <c r="G220" i="5" s="1"/>
  <c r="I218" i="5"/>
  <c r="H216" i="5"/>
  <c r="H215" i="5" s="1"/>
  <c r="H214" i="5" s="1"/>
  <c r="I207" i="5"/>
  <c r="H206" i="5"/>
  <c r="H205" i="5" s="1"/>
  <c r="H204" i="5" s="1"/>
  <c r="G206" i="5"/>
  <c r="G205" i="5" s="1"/>
  <c r="G204" i="5" s="1"/>
  <c r="I184" i="5"/>
  <c r="H183" i="5"/>
  <c r="H182" i="5" s="1"/>
  <c r="H181" i="5" s="1"/>
  <c r="H180" i="5" s="1"/>
  <c r="H179" i="5" s="1"/>
  <c r="G183" i="5"/>
  <c r="I178" i="5"/>
  <c r="H177" i="5"/>
  <c r="H176" i="5" s="1"/>
  <c r="H175" i="5" s="1"/>
  <c r="H174" i="5" s="1"/>
  <c r="H168" i="5" s="1"/>
  <c r="G177" i="5"/>
  <c r="I156" i="5"/>
  <c r="H155" i="5"/>
  <c r="H154" i="5" s="1"/>
  <c r="G155" i="5"/>
  <c r="I151" i="5"/>
  <c r="G150" i="5"/>
  <c r="I149" i="5"/>
  <c r="H148" i="5"/>
  <c r="G148" i="5"/>
  <c r="I135" i="5"/>
  <c r="H134" i="5"/>
  <c r="H133" i="5" s="1"/>
  <c r="H132" i="5" s="1"/>
  <c r="H131" i="5" s="1"/>
  <c r="G134" i="5"/>
  <c r="I130" i="5"/>
  <c r="H129" i="5"/>
  <c r="H128" i="5" s="1"/>
  <c r="H127" i="5" s="1"/>
  <c r="H126" i="5" s="1"/>
  <c r="G129" i="5"/>
  <c r="I122" i="5"/>
  <c r="H121" i="5"/>
  <c r="G121" i="5"/>
  <c r="G120" i="5" s="1"/>
  <c r="I117" i="5"/>
  <c r="H116" i="5"/>
  <c r="H115" i="5" s="1"/>
  <c r="H114" i="5" s="1"/>
  <c r="H113" i="5" s="1"/>
  <c r="G116" i="5"/>
  <c r="I112" i="5"/>
  <c r="H111" i="5"/>
  <c r="H110" i="5" s="1"/>
  <c r="H109" i="5" s="1"/>
  <c r="H108" i="5" s="1"/>
  <c r="G111" i="5"/>
  <c r="I106" i="5"/>
  <c r="H105" i="5"/>
  <c r="H104" i="5" s="1"/>
  <c r="H103" i="5" s="1"/>
  <c r="H102" i="5" s="1"/>
  <c r="G105" i="5"/>
  <c r="I97" i="5"/>
  <c r="H96" i="5"/>
  <c r="H95" i="5" s="1"/>
  <c r="G96" i="5"/>
  <c r="G95" i="5" s="1"/>
  <c r="I89" i="5"/>
  <c r="H88" i="5"/>
  <c r="H87" i="5" s="1"/>
  <c r="H86" i="5" s="1"/>
  <c r="H85" i="5" s="1"/>
  <c r="H84" i="5" s="1"/>
  <c r="G88" i="5"/>
  <c r="I82" i="5"/>
  <c r="H81" i="5"/>
  <c r="H80" i="5" s="1"/>
  <c r="H79" i="5" s="1"/>
  <c r="H78" i="5" s="1"/>
  <c r="H77" i="5" s="1"/>
  <c r="G81" i="5"/>
  <c r="I70" i="5"/>
  <c r="H69" i="5"/>
  <c r="H68" i="5" s="1"/>
  <c r="G69" i="5"/>
  <c r="I67" i="5"/>
  <c r="H66" i="5"/>
  <c r="H65" i="5" s="1"/>
  <c r="G66" i="5"/>
  <c r="I64" i="5"/>
  <c r="H63" i="5"/>
  <c r="H62" i="5" s="1"/>
  <c r="G63" i="5"/>
  <c r="I59" i="5"/>
  <c r="I58" i="5" s="1"/>
  <c r="I57" i="5" s="1"/>
  <c r="G58" i="5"/>
  <c r="G57" i="5" s="1"/>
  <c r="I54" i="5"/>
  <c r="H53" i="5"/>
  <c r="H52" i="5" s="1"/>
  <c r="H51" i="5" s="1"/>
  <c r="G53" i="5"/>
  <c r="I50" i="5"/>
  <c r="H49" i="5"/>
  <c r="H48" i="5" s="1"/>
  <c r="G49" i="5"/>
  <c r="I47" i="5"/>
  <c r="H46" i="5"/>
  <c r="H45" i="5" s="1"/>
  <c r="G46" i="5"/>
  <c r="G45" i="5" s="1"/>
  <c r="I44" i="5"/>
  <c r="H43" i="5"/>
  <c r="G43" i="5"/>
  <c r="I42" i="5"/>
  <c r="H41" i="5"/>
  <c r="G41" i="5"/>
  <c r="I34" i="5"/>
  <c r="H33" i="5"/>
  <c r="H32" i="5" s="1"/>
  <c r="H31" i="5" s="1"/>
  <c r="G33" i="5"/>
  <c r="G32" i="5" s="1"/>
  <c r="G31" i="5" s="1"/>
  <c r="I28" i="5"/>
  <c r="I27" i="5" s="1"/>
  <c r="H26" i="5"/>
  <c r="H22" i="5" s="1"/>
  <c r="H13" i="5"/>
  <c r="H12" i="5" s="1"/>
  <c r="H11" i="5" s="1"/>
  <c r="H9" i="5" s="1"/>
  <c r="G13" i="5"/>
  <c r="H440" i="5" l="1"/>
  <c r="H405" i="5"/>
  <c r="H404" i="5" s="1"/>
  <c r="H403" i="5" s="1"/>
  <c r="H355" i="5"/>
  <c r="H354" i="5" s="1"/>
  <c r="H605" i="5"/>
  <c r="H604" i="5" s="1"/>
  <c r="G605" i="5"/>
  <c r="G358" i="5"/>
  <c r="G357" i="5" s="1"/>
  <c r="G356" i="5" s="1"/>
  <c r="H439" i="5"/>
  <c r="H521" i="5"/>
  <c r="H520" i="5" s="1"/>
  <c r="H91" i="5"/>
  <c r="H90" i="5" s="1"/>
  <c r="H83" i="5" s="1"/>
  <c r="H683" i="5"/>
  <c r="H682" i="5" s="1"/>
  <c r="G714" i="5"/>
  <c r="H430" i="5"/>
  <c r="H429" i="5" s="1"/>
  <c r="I150" i="5"/>
  <c r="H568" i="5"/>
  <c r="H567" i="5" s="1"/>
  <c r="H566" i="5" s="1"/>
  <c r="H565" i="5" s="1"/>
  <c r="I694" i="5"/>
  <c r="H585" i="5"/>
  <c r="I487" i="5"/>
  <c r="G40" i="5"/>
  <c r="H56" i="5"/>
  <c r="H55" i="5" s="1"/>
  <c r="H221" i="5"/>
  <c r="H220" i="5" s="1"/>
  <c r="I220" i="5" s="1"/>
  <c r="H344" i="5"/>
  <c r="H343" i="5" s="1"/>
  <c r="H342" i="5" s="1"/>
  <c r="H341" i="5" s="1"/>
  <c r="H147" i="5"/>
  <c r="H146" i="5" s="1"/>
  <c r="H740" i="5"/>
  <c r="H739" i="5" s="1"/>
  <c r="H738" i="5" s="1"/>
  <c r="H731" i="5"/>
  <c r="H730" i="5" s="1"/>
  <c r="H729" i="5" s="1"/>
  <c r="G731" i="5"/>
  <c r="I700" i="5"/>
  <c r="I223" i="5"/>
  <c r="H618" i="5"/>
  <c r="H617" i="5" s="1"/>
  <c r="H616" i="5" s="1"/>
  <c r="H615" i="5" s="1"/>
  <c r="H532" i="5"/>
  <c r="H531" i="5" s="1"/>
  <c r="H596" i="5"/>
  <c r="H595" i="5" s="1"/>
  <c r="I43" i="5"/>
  <c r="I442" i="5"/>
  <c r="I571" i="5"/>
  <c r="I533" i="5"/>
  <c r="I469" i="5"/>
  <c r="H476" i="5"/>
  <c r="H475" i="5" s="1"/>
  <c r="I466" i="5"/>
  <c r="I526" i="5"/>
  <c r="I398" i="5"/>
  <c r="I381" i="5"/>
  <c r="H40" i="5"/>
  <c r="H39" i="5" s="1"/>
  <c r="H38" i="5" s="1"/>
  <c r="I111" i="5"/>
  <c r="I183" i="5"/>
  <c r="H312" i="5"/>
  <c r="H311" i="5" s="1"/>
  <c r="H310" i="5" s="1"/>
  <c r="H283" i="5"/>
  <c r="H282" i="5" s="1"/>
  <c r="H281" i="5" s="1"/>
  <c r="H280" i="5" s="1"/>
  <c r="I291" i="5"/>
  <c r="G370" i="5"/>
  <c r="G369" i="5" s="1"/>
  <c r="G227" i="5"/>
  <c r="G226" i="5" s="1"/>
  <c r="G225" i="5" s="1"/>
  <c r="I250" i="5"/>
  <c r="H227" i="5"/>
  <c r="H226" i="5" s="1"/>
  <c r="H203" i="5"/>
  <c r="I81" i="5"/>
  <c r="G147" i="5"/>
  <c r="I41" i="5"/>
  <c r="I419" i="5"/>
  <c r="I418" i="5" s="1"/>
  <c r="I155" i="5"/>
  <c r="H120" i="5"/>
  <c r="H119" i="5" s="1"/>
  <c r="H118" i="5" s="1"/>
  <c r="H393" i="5"/>
  <c r="H392" i="5" s="1"/>
  <c r="H391" i="5" s="1"/>
  <c r="H390" i="5" s="1"/>
  <c r="H353" i="5" s="1"/>
  <c r="I325" i="5"/>
  <c r="I46" i="5"/>
  <c r="I608" i="5"/>
  <c r="I623" i="5"/>
  <c r="I237" i="5"/>
  <c r="G622" i="5"/>
  <c r="I546" i="5"/>
  <c r="H30" i="5"/>
  <c r="I53" i="5"/>
  <c r="I597" i="5"/>
  <c r="I596" i="5" s="1"/>
  <c r="I595" i="5" s="1"/>
  <c r="I96" i="5"/>
  <c r="I95" i="5" s="1"/>
  <c r="I66" i="5"/>
  <c r="I13" i="5"/>
  <c r="I588" i="5"/>
  <c r="G80" i="5"/>
  <c r="I80" i="5" s="1"/>
  <c r="I563" i="5"/>
  <c r="I748" i="5"/>
  <c r="I217" i="5"/>
  <c r="I505" i="5"/>
  <c r="I540" i="5"/>
  <c r="H21" i="5"/>
  <c r="H15" i="5" s="1"/>
  <c r="I33" i="5"/>
  <c r="I32" i="5" s="1"/>
  <c r="I31" i="5" s="1"/>
  <c r="G52" i="5"/>
  <c r="G51" i="5" s="1"/>
  <c r="I51" i="5" s="1"/>
  <c r="I222" i="5"/>
  <c r="I221" i="5" s="1"/>
  <c r="I685" i="5"/>
  <c r="I691" i="5"/>
  <c r="G418" i="5"/>
  <c r="G525" i="5"/>
  <c r="I525" i="5" s="1"/>
  <c r="I500" i="5"/>
  <c r="I542" i="5"/>
  <c r="H233" i="5"/>
  <c r="H232" i="5" s="1"/>
  <c r="I350" i="5"/>
  <c r="I509" i="5"/>
  <c r="I718" i="5"/>
  <c r="G182" i="5"/>
  <c r="I182" i="5" s="1"/>
  <c r="G465" i="5"/>
  <c r="I465" i="5" s="1"/>
  <c r="H713" i="5"/>
  <c r="I240" i="5"/>
  <c r="I284" i="5"/>
  <c r="I283" i="5" s="1"/>
  <c r="I351" i="5"/>
  <c r="I374" i="5"/>
  <c r="I415" i="5"/>
  <c r="I463" i="5"/>
  <c r="G504" i="5"/>
  <c r="I504" i="5" s="1"/>
  <c r="I510" i="5"/>
  <c r="G545" i="5"/>
  <c r="I545" i="5" s="1"/>
  <c r="G562" i="5"/>
  <c r="G558" i="5" s="1"/>
  <c r="I677" i="5"/>
  <c r="I690" i="5"/>
  <c r="I701" i="5"/>
  <c r="G570" i="5"/>
  <c r="I570" i="5" s="1"/>
  <c r="I551" i="5"/>
  <c r="G349" i="5"/>
  <c r="G348" i="5" s="1"/>
  <c r="I348" i="5" s="1"/>
  <c r="G236" i="5"/>
  <c r="I236" i="5" s="1"/>
  <c r="G65" i="5"/>
  <c r="I65" i="5" s="1"/>
  <c r="I49" i="5"/>
  <c r="I63" i="5"/>
  <c r="I88" i="5"/>
  <c r="I105" i="5"/>
  <c r="I116" i="5"/>
  <c r="I129" i="5"/>
  <c r="I148" i="5"/>
  <c r="I177" i="5"/>
  <c r="I319" i="5"/>
  <c r="I366" i="5"/>
  <c r="I365" i="5" s="1"/>
  <c r="I364" i="5" s="1"/>
  <c r="I363" i="5" s="1"/>
  <c r="G380" i="5"/>
  <c r="I395" i="5"/>
  <c r="I445" i="5"/>
  <c r="G468" i="5"/>
  <c r="G508" i="5"/>
  <c r="I523" i="5"/>
  <c r="G539" i="5"/>
  <c r="G699" i="5"/>
  <c r="I699" i="5" s="1"/>
  <c r="I732" i="5"/>
  <c r="I45" i="5"/>
  <c r="I69" i="5"/>
  <c r="G239" i="5"/>
  <c r="I239" i="5" s="1"/>
  <c r="I292" i="5"/>
  <c r="I332" i="5"/>
  <c r="I373" i="5"/>
  <c r="I369" i="5" s="1"/>
  <c r="I416" i="5"/>
  <c r="I435" i="5"/>
  <c r="I513" i="5"/>
  <c r="I534" i="5"/>
  <c r="I593" i="5"/>
  <c r="I684" i="5"/>
  <c r="G216" i="5"/>
  <c r="G215" i="5" s="1"/>
  <c r="I215" i="5" s="1"/>
  <c r="I261" i="5"/>
  <c r="G324" i="5"/>
  <c r="I324" i="5" s="1"/>
  <c r="G397" i="5"/>
  <c r="I397" i="5" s="1"/>
  <c r="I514" i="5"/>
  <c r="I734" i="5"/>
  <c r="I121" i="5"/>
  <c r="I120" i="5" s="1"/>
  <c r="I134" i="5"/>
  <c r="I315" i="5"/>
  <c r="I312" i="5" s="1"/>
  <c r="I432" i="5"/>
  <c r="I431" i="5" s="1"/>
  <c r="H675" i="5"/>
  <c r="H674" i="5" s="1"/>
  <c r="I719" i="5"/>
  <c r="I496" i="5"/>
  <c r="I515" i="5"/>
  <c r="G590" i="5"/>
  <c r="I715" i="5"/>
  <c r="G48" i="5"/>
  <c r="I48" i="5" s="1"/>
  <c r="G176" i="5"/>
  <c r="G365" i="5"/>
  <c r="G394" i="5"/>
  <c r="I394" i="5" s="1"/>
  <c r="G522" i="5"/>
  <c r="I591" i="5"/>
  <c r="G676" i="5"/>
  <c r="I676" i="5" s="1"/>
  <c r="G693" i="5"/>
  <c r="G683" i="5" s="1"/>
  <c r="I702" i="5"/>
  <c r="G26" i="5"/>
  <c r="G22" i="5" s="1"/>
  <c r="G62" i="5"/>
  <c r="I62" i="5" s="1"/>
  <c r="G68" i="5"/>
  <c r="I68" i="5" s="1"/>
  <c r="G115" i="5"/>
  <c r="I115" i="5" s="1"/>
  <c r="G128" i="5"/>
  <c r="I128" i="5" s="1"/>
  <c r="I228" i="5"/>
  <c r="I227" i="5" s="1"/>
  <c r="G318" i="5"/>
  <c r="I318" i="5" s="1"/>
  <c r="G331" i="5"/>
  <c r="G434" i="5"/>
  <c r="I434" i="5" s="1"/>
  <c r="I481" i="5"/>
  <c r="I497" i="5"/>
  <c r="G512" i="5"/>
  <c r="I512" i="5" s="1"/>
  <c r="I516" i="5"/>
  <c r="I553" i="5"/>
  <c r="G585" i="5"/>
  <c r="H590" i="5"/>
  <c r="I606" i="5"/>
  <c r="I716" i="5"/>
  <c r="I741" i="5"/>
  <c r="I740" i="5" s="1"/>
  <c r="I739" i="5" s="1"/>
  <c r="G12" i="5"/>
  <c r="G11" i="5" s="1"/>
  <c r="G9" i="5" s="1"/>
  <c r="G747" i="5"/>
  <c r="I679" i="5"/>
  <c r="I680" i="5"/>
  <c r="G499" i="5"/>
  <c r="I499" i="5" s="1"/>
  <c r="H492" i="5"/>
  <c r="H491" i="5" s="1"/>
  <c r="H490" i="5" s="1"/>
  <c r="H489" i="5" s="1"/>
  <c r="G486" i="5"/>
  <c r="I486" i="5" s="1"/>
  <c r="I483" i="5"/>
  <c r="G444" i="5"/>
  <c r="G406" i="5"/>
  <c r="I359" i="5"/>
  <c r="I358" i="5" s="1"/>
  <c r="I357" i="5" s="1"/>
  <c r="I356" i="5" s="1"/>
  <c r="G249" i="5"/>
  <c r="G154" i="5"/>
  <c r="I154" i="5" s="1"/>
  <c r="H10" i="5"/>
  <c r="I259" i="5"/>
  <c r="G258" i="5"/>
  <c r="G257" i="5" s="1"/>
  <c r="I409" i="5"/>
  <c r="G87" i="5"/>
  <c r="G91" i="5"/>
  <c r="G90" i="5" s="1"/>
  <c r="G104" i="5"/>
  <c r="G110" i="5"/>
  <c r="G133" i="5"/>
  <c r="I205" i="5"/>
  <c r="I204" i="5" s="1"/>
  <c r="I472" i="5"/>
  <c r="I471" i="5" s="1"/>
  <c r="I493" i="5"/>
  <c r="I536" i="5"/>
  <c r="I612" i="5"/>
  <c r="I206" i="5"/>
  <c r="I260" i="5"/>
  <c r="G290" i="5"/>
  <c r="I410" i="5"/>
  <c r="G441" i="5"/>
  <c r="I473" i="5"/>
  <c r="I424" i="5"/>
  <c r="I423" i="5" s="1"/>
  <c r="I422" i="5" s="1"/>
  <c r="I421" i="5" s="1"/>
  <c r="I462" i="5"/>
  <c r="I480" i="5"/>
  <c r="I484" i="5"/>
  <c r="I494" i="5"/>
  <c r="I537" i="5"/>
  <c r="I543" i="5"/>
  <c r="I552" i="5"/>
  <c r="I586" i="5"/>
  <c r="I613" i="5"/>
  <c r="I468" i="5" l="1"/>
  <c r="G440" i="5"/>
  <c r="G439" i="5" s="1"/>
  <c r="H402" i="5"/>
  <c r="I405" i="5"/>
  <c r="I404" i="5" s="1"/>
  <c r="I403" i="5" s="1"/>
  <c r="H665" i="5"/>
  <c r="H664" i="5" s="1"/>
  <c r="I605" i="5"/>
  <c r="G521" i="5"/>
  <c r="H268" i="5"/>
  <c r="I568" i="5"/>
  <c r="I147" i="5"/>
  <c r="I146" i="5" s="1"/>
  <c r="I714" i="5"/>
  <c r="I693" i="5"/>
  <c r="I683" i="5" s="1"/>
  <c r="I430" i="5"/>
  <c r="I429" i="5" s="1"/>
  <c r="I585" i="5"/>
  <c r="H584" i="5"/>
  <c r="H583" i="5" s="1"/>
  <c r="I567" i="5"/>
  <c r="I566" i="5" s="1"/>
  <c r="G566" i="5"/>
  <c r="G565" i="5" s="1"/>
  <c r="I565" i="5" s="1"/>
  <c r="H219" i="5"/>
  <c r="H202" i="5" s="1"/>
  <c r="I56" i="5"/>
  <c r="I55" i="5" s="1"/>
  <c r="G56" i="5"/>
  <c r="G55" i="5" s="1"/>
  <c r="H728" i="5"/>
  <c r="I747" i="5"/>
  <c r="I746" i="5" s="1"/>
  <c r="G746" i="5"/>
  <c r="I731" i="5"/>
  <c r="I40" i="5"/>
  <c r="I622" i="5"/>
  <c r="I618" i="5" s="1"/>
  <c r="G618" i="5"/>
  <c r="G617" i="5" s="1"/>
  <c r="I539" i="5"/>
  <c r="I532" i="5" s="1"/>
  <c r="G532" i="5"/>
  <c r="G405" i="5"/>
  <c r="G476" i="5"/>
  <c r="I444" i="5"/>
  <c r="I476" i="5"/>
  <c r="H519" i="5"/>
  <c r="I349" i="5"/>
  <c r="G344" i="5"/>
  <c r="G343" i="5" s="1"/>
  <c r="H309" i="5"/>
  <c r="H300" i="5"/>
  <c r="H299" i="5" s="1"/>
  <c r="I562" i="5"/>
  <c r="I558" i="5" s="1"/>
  <c r="G323" i="5"/>
  <c r="G322" i="5" s="1"/>
  <c r="G181" i="5"/>
  <c r="G180" i="5" s="1"/>
  <c r="G179" i="5" s="1"/>
  <c r="I12" i="5"/>
  <c r="I52" i="5"/>
  <c r="H225" i="5"/>
  <c r="I225" i="5" s="1"/>
  <c r="I226" i="5"/>
  <c r="G317" i="5"/>
  <c r="I317" i="5" s="1"/>
  <c r="G146" i="5"/>
  <c r="G79" i="5"/>
  <c r="G78" i="5" s="1"/>
  <c r="G584" i="5"/>
  <c r="G583" i="5" s="1"/>
  <c r="G219" i="5"/>
  <c r="G430" i="5"/>
  <c r="G429" i="5" s="1"/>
  <c r="G214" i="5"/>
  <c r="I214" i="5" s="1"/>
  <c r="G114" i="5"/>
  <c r="G113" i="5" s="1"/>
  <c r="I113" i="5" s="1"/>
  <c r="G492" i="5"/>
  <c r="G491" i="5" s="1"/>
  <c r="H29" i="5"/>
  <c r="G503" i="5"/>
  <c r="I503" i="5" s="1"/>
  <c r="G235" i="5"/>
  <c r="I11" i="5"/>
  <c r="I9" i="5" s="1"/>
  <c r="G682" i="5"/>
  <c r="G39" i="5"/>
  <c r="G10" i="5"/>
  <c r="I10" i="5" s="1"/>
  <c r="I26" i="5"/>
  <c r="I22" i="5" s="1"/>
  <c r="G21" i="5"/>
  <c r="G15" i="5" s="1"/>
  <c r="G675" i="5"/>
  <c r="I675" i="5" s="1"/>
  <c r="G127" i="5"/>
  <c r="G126" i="5" s="1"/>
  <c r="I126" i="5" s="1"/>
  <c r="I216" i="5"/>
  <c r="I176" i="5"/>
  <c r="G175" i="5"/>
  <c r="I522" i="5"/>
  <c r="I521" i="5" s="1"/>
  <c r="G282" i="5"/>
  <c r="I331" i="5"/>
  <c r="G330" i="5"/>
  <c r="I590" i="5"/>
  <c r="G393" i="5"/>
  <c r="I380" i="5"/>
  <c r="G379" i="5"/>
  <c r="I379" i="5" s="1"/>
  <c r="I368" i="5" s="1"/>
  <c r="I355" i="5" s="1"/>
  <c r="I354" i="5" s="1"/>
  <c r="G30" i="5"/>
  <c r="I30" i="5" s="1"/>
  <c r="G364" i="5"/>
  <c r="G713" i="5"/>
  <c r="I508" i="5"/>
  <c r="G507" i="5"/>
  <c r="I507" i="5" s="1"/>
  <c r="G730" i="5"/>
  <c r="H438" i="5"/>
  <c r="H437" i="5" s="1"/>
  <c r="G311" i="5"/>
  <c r="I311" i="5" s="1"/>
  <c r="I249" i="5"/>
  <c r="G248" i="5"/>
  <c r="G738" i="5"/>
  <c r="I441" i="5"/>
  <c r="G289" i="5"/>
  <c r="I290" i="5"/>
  <c r="G103" i="5"/>
  <c r="I104" i="5"/>
  <c r="G86" i="5"/>
  <c r="I87" i="5"/>
  <c r="I258" i="5"/>
  <c r="I257" i="5" s="1"/>
  <c r="G604" i="5"/>
  <c r="G421" i="5"/>
  <c r="G203" i="5"/>
  <c r="G132" i="5"/>
  <c r="I133" i="5"/>
  <c r="G119" i="5"/>
  <c r="G109" i="5"/>
  <c r="I110" i="5"/>
  <c r="I91" i="5"/>
  <c r="I90" i="5" s="1"/>
  <c r="I402" i="5" l="1"/>
  <c r="I440" i="5"/>
  <c r="I713" i="5"/>
  <c r="I583" i="5"/>
  <c r="H518" i="5"/>
  <c r="H401" i="5" s="1"/>
  <c r="H400" i="5" s="1"/>
  <c r="G475" i="5"/>
  <c r="I475" i="5" s="1"/>
  <c r="I439" i="5"/>
  <c r="H663" i="5"/>
  <c r="H649" i="5" s="1"/>
  <c r="I203" i="5"/>
  <c r="G202" i="5"/>
  <c r="H167" i="5"/>
  <c r="I219" i="5"/>
  <c r="I584" i="5"/>
  <c r="I181" i="5"/>
  <c r="I492" i="5"/>
  <c r="G531" i="5"/>
  <c r="I531" i="5" s="1"/>
  <c r="I344" i="5"/>
  <c r="I323" i="5"/>
  <c r="G502" i="5"/>
  <c r="I502" i="5" s="1"/>
  <c r="I114" i="5"/>
  <c r="I235" i="5"/>
  <c r="I234" i="5" s="1"/>
  <c r="G234" i="5"/>
  <c r="G233" i="5" s="1"/>
  <c r="I233" i="5" s="1"/>
  <c r="I79" i="5"/>
  <c r="H8" i="5"/>
  <c r="G674" i="5"/>
  <c r="I127" i="5"/>
  <c r="G404" i="5"/>
  <c r="G403" i="5" s="1"/>
  <c r="G402" i="5" s="1"/>
  <c r="G38" i="5"/>
  <c r="I39" i="5"/>
  <c r="G310" i="5"/>
  <c r="I21" i="5"/>
  <c r="I15" i="5" s="1"/>
  <c r="I180" i="5"/>
  <c r="I179" i="5" s="1"/>
  <c r="I330" i="5"/>
  <c r="G329" i="5"/>
  <c r="I617" i="5"/>
  <c r="G616" i="5"/>
  <c r="G368" i="5"/>
  <c r="I393" i="5"/>
  <c r="G392" i="5"/>
  <c r="I282" i="5"/>
  <c r="G281" i="5"/>
  <c r="G280" i="5" s="1"/>
  <c r="I175" i="5"/>
  <c r="G174" i="5"/>
  <c r="G168" i="5" s="1"/>
  <c r="G520" i="5"/>
  <c r="I520" i="5" s="1"/>
  <c r="I78" i="5"/>
  <c r="G77" i="5"/>
  <c r="I77" i="5" s="1"/>
  <c r="G363" i="5"/>
  <c r="I730" i="5"/>
  <c r="G729" i="5"/>
  <c r="I729" i="5" s="1"/>
  <c r="I682" i="5"/>
  <c r="G247" i="5"/>
  <c r="G246" i="5" s="1"/>
  <c r="I248" i="5"/>
  <c r="I119" i="5"/>
  <c r="G118" i="5"/>
  <c r="I118" i="5" s="1"/>
  <c r="I491" i="5"/>
  <c r="I604" i="5"/>
  <c r="I343" i="5"/>
  <c r="G342" i="5"/>
  <c r="I86" i="5"/>
  <c r="G85" i="5"/>
  <c r="I103" i="5"/>
  <c r="G102" i="5"/>
  <c r="I102" i="5" s="1"/>
  <c r="I289" i="5"/>
  <c r="I322" i="5"/>
  <c r="G321" i="5"/>
  <c r="I321" i="5" s="1"/>
  <c r="I738" i="5"/>
  <c r="I109" i="5"/>
  <c r="G108" i="5"/>
  <c r="I132" i="5"/>
  <c r="G131" i="5"/>
  <c r="I131" i="5" s="1"/>
  <c r="I674" i="5" l="1"/>
  <c r="I665" i="5" s="1"/>
  <c r="I664" i="5" s="1"/>
  <c r="G665" i="5"/>
  <c r="G664" i="5" s="1"/>
  <c r="I281" i="5"/>
  <c r="I280" i="5" s="1"/>
  <c r="G268" i="5"/>
  <c r="H7" i="5"/>
  <c r="H753" i="5" s="1"/>
  <c r="I202" i="5"/>
  <c r="G490" i="5"/>
  <c r="I490" i="5" s="1"/>
  <c r="I489" i="5" s="1"/>
  <c r="I310" i="5"/>
  <c r="I300" i="5" s="1"/>
  <c r="G300" i="5"/>
  <c r="G299" i="5" s="1"/>
  <c r="I299" i="5" s="1"/>
  <c r="G309" i="5"/>
  <c r="I309" i="5" s="1"/>
  <c r="G728" i="5"/>
  <c r="I728" i="5" s="1"/>
  <c r="G519" i="5"/>
  <c r="I38" i="5"/>
  <c r="I29" i="5" s="1"/>
  <c r="G29" i="5"/>
  <c r="G355" i="5"/>
  <c r="I616" i="5"/>
  <c r="G615" i="5"/>
  <c r="I615" i="5" s="1"/>
  <c r="I174" i="5"/>
  <c r="I168" i="5"/>
  <c r="I329" i="5"/>
  <c r="G328" i="5"/>
  <c r="G327" i="5" s="1"/>
  <c r="G391" i="5"/>
  <c r="G390" i="5" s="1"/>
  <c r="I392" i="5"/>
  <c r="I247" i="5"/>
  <c r="I246" i="5" s="1"/>
  <c r="I108" i="5"/>
  <c r="G438" i="5"/>
  <c r="G437" i="5" s="1"/>
  <c r="G84" i="5"/>
  <c r="I85" i="5"/>
  <c r="G341" i="5"/>
  <c r="I341" i="5" s="1"/>
  <c r="I342" i="5"/>
  <c r="G167" i="5" l="1"/>
  <c r="I519" i="5"/>
  <c r="I518" i="5" s="1"/>
  <c r="G518" i="5"/>
  <c r="G663" i="5"/>
  <c r="G649" i="5" s="1"/>
  <c r="G489" i="5"/>
  <c r="I268" i="5"/>
  <c r="I391" i="5"/>
  <c r="I390" i="5" s="1"/>
  <c r="G354" i="5"/>
  <c r="I328" i="5"/>
  <c r="I327" i="5" s="1"/>
  <c r="G232" i="5"/>
  <c r="I232" i="5" s="1"/>
  <c r="I84" i="5"/>
  <c r="G83" i="5"/>
  <c r="I438" i="5"/>
  <c r="I437" i="5" s="1"/>
  <c r="I167" i="5"/>
  <c r="I401" i="5" l="1"/>
  <c r="I400" i="5" s="1"/>
  <c r="I387" i="5"/>
  <c r="I353" i="5"/>
  <c r="I663" i="5"/>
  <c r="I649" i="5" s="1"/>
  <c r="G353" i="5"/>
  <c r="G401" i="5"/>
  <c r="I83" i="5"/>
  <c r="G8" i="5"/>
  <c r="G7" i="5" s="1"/>
  <c r="G400" i="5" l="1"/>
  <c r="I8" i="5"/>
  <c r="I7" i="5" s="1"/>
  <c r="G753" i="5" l="1"/>
  <c r="I753" i="5" s="1"/>
  <c r="Q14" i="3"/>
  <c r="Q13" i="3"/>
  <c r="Q10" i="3"/>
  <c r="Q11" i="3"/>
  <c r="Q9" i="3"/>
  <c r="Q7" i="3"/>
  <c r="R7" i="2"/>
  <c r="R8" i="2"/>
  <c r="R9" i="2"/>
  <c r="R10" i="2"/>
  <c r="R11" i="2"/>
  <c r="R12" i="2"/>
  <c r="R13" i="2"/>
  <c r="R14" i="2"/>
  <c r="R15" i="2"/>
  <c r="R16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4" i="2"/>
  <c r="R45" i="2"/>
  <c r="R46" i="2"/>
  <c r="R47" i="2"/>
  <c r="R48" i="2"/>
  <c r="R49" i="2"/>
  <c r="R50" i="2"/>
  <c r="R51" i="2"/>
  <c r="R54" i="2"/>
  <c r="R55" i="2"/>
  <c r="R56" i="2"/>
  <c r="R57" i="2"/>
  <c r="R58" i="2"/>
  <c r="R59" i="2"/>
  <c r="R60" i="2"/>
  <c r="R61" i="2"/>
  <c r="R63" i="2"/>
  <c r="R64" i="2"/>
  <c r="R65" i="2"/>
  <c r="R66" i="2"/>
  <c r="R67" i="2"/>
  <c r="R68" i="2"/>
  <c r="R69" i="2"/>
  <c r="R70" i="2"/>
  <c r="R71" i="2"/>
  <c r="R72" i="2"/>
  <c r="R73" i="2"/>
  <c r="R74" i="2"/>
  <c r="R77" i="2"/>
  <c r="R84" i="2"/>
  <c r="R85" i="2"/>
  <c r="R86" i="2"/>
  <c r="R87" i="2"/>
  <c r="R88" i="2"/>
  <c r="R89" i="2"/>
  <c r="R90" i="2"/>
  <c r="R91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3" i="2"/>
  <c r="R114" i="2"/>
  <c r="R115" i="2"/>
  <c r="R116" i="2"/>
  <c r="R117" i="2"/>
  <c r="R118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60" i="2"/>
  <c r="R161" i="2"/>
  <c r="R162" i="2"/>
  <c r="R163" i="2"/>
  <c r="R164" i="2"/>
  <c r="R166" i="2"/>
  <c r="R167" i="2"/>
  <c r="R168" i="2"/>
  <c r="R169" i="2"/>
  <c r="R170" i="2"/>
  <c r="R171" i="2"/>
  <c r="R172" i="2"/>
  <c r="R173" i="2"/>
  <c r="R174" i="2"/>
  <c r="R176" i="2"/>
  <c r="R177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30" i="2"/>
  <c r="R228" i="2" s="1"/>
  <c r="R231" i="2"/>
  <c r="R232" i="2"/>
  <c r="R241" i="2"/>
  <c r="R242" i="2"/>
  <c r="R246" i="2"/>
  <c r="R247" i="2"/>
  <c r="R248" i="2"/>
  <c r="R249" i="2"/>
  <c r="R250" i="2"/>
  <c r="R251" i="2"/>
  <c r="R252" i="2"/>
  <c r="R253" i="2"/>
  <c r="R254" i="2"/>
  <c r="R255" i="2"/>
  <c r="R256" i="2"/>
  <c r="R6" i="2"/>
  <c r="R165" i="2" l="1"/>
  <c r="R62" i="2"/>
  <c r="R43" i="2"/>
  <c r="R83" i="2"/>
  <c r="R4" i="2" s="1"/>
</calcChain>
</file>

<file path=xl/sharedStrings.xml><?xml version="1.0" encoding="utf-8"?>
<sst xmlns="http://schemas.openxmlformats.org/spreadsheetml/2006/main" count="5006" uniqueCount="950">
  <si>
    <t>Утвержденные бюджетные назначения</t>
  </si>
  <si>
    <t>Исполнено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</si>
  <si>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</si>
  <si>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</si>
  <si>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</si>
  <si>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</si>
  <si>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</si>
  <si>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</si>
  <si>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 территориального государственного внебюджетного фонда</t>
  </si>
  <si>
    <t>3</t>
  </si>
  <si>
    <t>4</t>
  </si>
  <si>
    <t>10</t>
  </si>
  <si>
    <t>11</t>
  </si>
  <si>
    <t>12</t>
  </si>
  <si>
    <t>13</t>
  </si>
  <si>
    <t>14</t>
  </si>
  <si>
    <t>х</t>
  </si>
  <si>
    <t xml:space="preserve">в том числе: 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</si>
  <si>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</si>
  <si>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</si>
  <si>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</si>
  <si>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</si>
  <si>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</si>
  <si>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Транспортный налог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</si>
  <si>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</si>
  <si>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</si>
  <si>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</si>
  <si>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</si>
  <si>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</si>
  <si>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</si>
  <si>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БЕЗВОЗМЕЗДНЫЕ ПОСТУПЛЕНИЯ</t>
  </si>
  <si>
    <t>Дотации на выравнивание бюджетной обеспеченности</t>
  </si>
  <si>
    <t>Иные межбюджетные трансферты</t>
  </si>
  <si>
    <t/>
  </si>
  <si>
    <t xml:space="preserve">                                                            2. Расходы бюджета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</si>
  <si>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</si>
  <si>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</si>
  <si>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</si>
  <si>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</si>
  <si>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</si>
  <si>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</si>
  <si>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</si>
  <si>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</si>
  <si>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</si>
  <si>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</si>
  <si>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</si>
  <si>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</si>
  <si>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</si>
  <si>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</si>
  <si>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</si>
  <si>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</si>
  <si>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</si>
  <si>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</si>
  <si>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</si>
  <si>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</si>
  <si>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</si>
  <si>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</si>
  <si>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</si>
  <si>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</si>
  <si>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</si>
  <si>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</si>
  <si>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</si>
  <si>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</si>
  <si>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</si>
  <si>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</si>
  <si>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Иные выплаты персоналу учреждений, за исключением фонда оплаты труда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</si>
  <si>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</si>
  <si>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</si>
  <si>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</si>
  <si>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</si>
  <si>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</si>
  <si>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</si>
  <si>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</si>
  <si>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</si>
  <si>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</si>
  <si>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</si>
  <si>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</si>
  <si>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</si>
  <si>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</si>
  <si>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</si>
  <si>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</si>
  <si>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Межбюджетные трансферты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</si>
  <si>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</si>
  <si>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</si>
  <si>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</si>
  <si>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</si>
  <si>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</si>
  <si>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</si>
  <si>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</si>
  <si>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</si>
  <si>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</si>
  <si>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</si>
  <si>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</si>
  <si>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</si>
  <si>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</si>
  <si>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</si>
  <si>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</si>
  <si>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</si>
  <si>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</si>
  <si>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</si>
  <si>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</si>
  <si>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</si>
  <si>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</si>
  <si>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</si>
  <si>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</si>
  <si>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</si>
  <si>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</si>
  <si>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</si>
  <si>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</si>
  <si>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</si>
  <si>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</si>
  <si>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</si>
  <si>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</si>
  <si>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</si>
  <si>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</si>
  <si>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Резервные средства</t>
  </si>
  <si>
    <t xml:space="preserve"> 000 0106 0000000000 870</t>
  </si>
  <si>
    <t>Резервные фонды</t>
  </si>
  <si>
    <t xml:space="preserve"> 000 0111 0000000000 000</t>
  </si>
  <si>
    <t xml:space="preserve"> 000 0111 0000000000 800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</si>
  <si>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</si>
  <si>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</si>
  <si>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</si>
  <si>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</si>
  <si>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</si>
  <si>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</si>
  <si>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</si>
  <si>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</si>
  <si>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</si>
  <si>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</si>
  <si>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</si>
  <si>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</si>
  <si>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</si>
  <si>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</si>
  <si>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</si>
  <si>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</si>
  <si>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</si>
  <si>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</si>
  <si>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</si>
  <si>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</si>
  <si>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</si>
  <si>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</si>
  <si>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</si>
  <si>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</si>
  <si>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</si>
  <si>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</si>
  <si>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</si>
  <si>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</si>
  <si>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</si>
  <si>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</si>
  <si>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</si>
  <si>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</si>
  <si>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</si>
  <si>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</si>
  <si>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</si>
  <si>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</si>
  <si>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</si>
  <si>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</si>
  <si>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</si>
  <si>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</si>
  <si>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</si>
  <si>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000 0412 0000000000 830</t>
  </si>
  <si>
    <t xml:space="preserve"> 000 0412 0000000000 831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</si>
  <si>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</si>
  <si>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</si>
  <si>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</si>
  <si>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</si>
  <si>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</si>
  <si>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</si>
  <si>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</si>
  <si>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</si>
  <si>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000 0501 0000000000 800</t>
  </si>
  <si>
    <t xml:space="preserve"> 000 0501 0000000000 830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</si>
  <si>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</si>
  <si>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</si>
  <si>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</si>
  <si>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</si>
  <si>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</si>
  <si>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</si>
  <si>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</si>
  <si>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000 0502 0000000000 812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</si>
  <si>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</si>
  <si>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</si>
  <si>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</si>
  <si>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</si>
  <si>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</si>
  <si>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</si>
  <si>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000 0503 0000000000 830</t>
  </si>
  <si>
    <t xml:space="preserve"> 000 0503 0000000000 831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</si>
  <si>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</si>
  <si>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</si>
  <si>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</si>
  <si>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</si>
  <si>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>Предоставление субсидий бюджетным, автономным учреждениям и иным некоммерческим организациям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</si>
  <si>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</si>
  <si>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</si>
  <si>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</si>
  <si>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</si>
  <si>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</si>
  <si>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</si>
  <si>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</si>
  <si>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</si>
  <si>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</si>
  <si>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</si>
  <si>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</si>
  <si>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</si>
  <si>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</si>
  <si>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</si>
  <si>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</si>
  <si>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</si>
  <si>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</si>
  <si>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</si>
  <si>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</si>
  <si>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</si>
  <si>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</si>
  <si>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</si>
  <si>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</si>
  <si>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</si>
  <si>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</si>
  <si>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</si>
  <si>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</si>
  <si>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</si>
  <si>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</si>
  <si>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</si>
  <si>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</si>
  <si>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</si>
  <si>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</si>
  <si>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</si>
  <si>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</si>
  <si>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</si>
  <si>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</si>
  <si>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</si>
  <si>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</si>
  <si>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</si>
  <si>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>Субсидии автономным учреждениям</t>
  </si>
  <si>
    <t xml:space="preserve"> 000 0707 0000000000 620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</si>
  <si>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</si>
  <si>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000 0707 0000000000 621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</si>
  <si>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</si>
  <si>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</si>
  <si>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</si>
  <si>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</si>
  <si>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</si>
  <si>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</si>
  <si>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</si>
  <si>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</si>
  <si>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</si>
  <si>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</si>
  <si>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</si>
  <si>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</si>
  <si>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</si>
  <si>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</si>
  <si>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</si>
  <si>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</si>
  <si>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</si>
  <si>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</si>
  <si>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</si>
  <si>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</si>
  <si>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</si>
  <si>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</si>
  <si>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</si>
  <si>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</si>
  <si>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</si>
  <si>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</si>
  <si>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</si>
  <si>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</si>
  <si>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</si>
  <si>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</si>
  <si>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</si>
  <si>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</si>
  <si>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</si>
  <si>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</si>
  <si>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</si>
  <si>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</si>
  <si>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</si>
  <si>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</si>
  <si>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</si>
  <si>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</si>
  <si>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</si>
  <si>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</si>
  <si>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</si>
  <si>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</si>
  <si>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</si>
  <si>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>СОЦИАЛЬНАЯ ПОЛИТИКА</t>
  </si>
  <si>
    <t xml:space="preserve"> 000 1000 0000000000 000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</si>
  <si>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</si>
  <si>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</si>
  <si>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</si>
  <si>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</si>
  <si>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</si>
  <si>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</si>
  <si>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>Публичные нормативные социальные выплаты гражданам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</si>
  <si>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</si>
  <si>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</si>
  <si>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</si>
  <si>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</si>
  <si>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</si>
  <si>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</si>
  <si>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</si>
  <si>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</si>
  <si>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</si>
  <si>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</si>
  <si>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</si>
  <si>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>Субсидии гражданам на приобретение жилья</t>
  </si>
  <si>
    <t xml:space="preserve"> 000 1004 0000000000 322</t>
  </si>
  <si>
    <t xml:space="preserve"> 000 1004 0000000000 600</t>
  </si>
  <si>
    <t xml:space="preserve"> 000 1004 0000000000 610</t>
  </si>
  <si>
    <t xml:space="preserve"> 000 1004 0000000000 611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</si>
  <si>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</si>
  <si>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</si>
  <si>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</si>
  <si>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</si>
  <si>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</si>
  <si>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</si>
  <si>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</si>
  <si>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</si>
  <si>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</si>
  <si>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</si>
  <si>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</si>
  <si>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</si>
  <si>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</si>
  <si>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</si>
  <si>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</si>
  <si>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</si>
  <si>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</si>
  <si>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</si>
  <si>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</si>
  <si>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</si>
  <si>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</si>
  <si>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</si>
  <si>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</si>
  <si>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</si>
  <si>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</si>
  <si>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</si>
  <si>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</si>
  <si>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</si>
  <si>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</si>
  <si>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Источники финансирования дефицита бюджетов - всего</t>
  </si>
  <si>
    <t xml:space="preserve">     в том числе:</t>
  </si>
  <si>
    <t>источники внутреннего финансирования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</si>
  <si>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</si>
  <si>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</si>
  <si>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</si>
  <si>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</si>
  <si>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</si>
  <si>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</si>
  <si>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</si>
  <si>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>изменение остатков средств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</si>
  <si>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</si>
  <si>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</si>
  <si>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</si>
  <si>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</si>
  <si>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</si>
  <si>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</si>
  <si>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</si>
  <si>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</si>
  <si>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</si>
  <si>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</si>
  <si>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</si>
  <si>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</si>
  <si>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</si>
  <si>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</si>
  <si>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</si>
  <si>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</si>
  <si>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</si>
  <si>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</si>
  <si>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</si>
  <si>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</si>
  <si>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Коды бюджетной классификации</t>
  </si>
  <si>
    <t>Неисполненные назначения</t>
  </si>
  <si>
    <t>Наименование</t>
  </si>
  <si>
    <t>Код</t>
  </si>
  <si>
    <t xml:space="preserve">Раздел </t>
  </si>
  <si>
    <t>Подраздел</t>
  </si>
  <si>
    <t>Целевая статья</t>
  </si>
  <si>
    <t>Вид расходов</t>
  </si>
  <si>
    <t>Администрация Дергачевского муниципального района</t>
  </si>
  <si>
    <t>050</t>
  </si>
  <si>
    <t>Общегосударственные вопросы</t>
  </si>
  <si>
    <t>01</t>
  </si>
  <si>
    <t>02</t>
  </si>
  <si>
    <t>Выполнение функций органами местного самоуправления</t>
  </si>
  <si>
    <t>61 0 00 00000</t>
  </si>
  <si>
    <t>Обеспечение деятельности органов исполнительной власти</t>
  </si>
  <si>
    <t>61 2 00 00000</t>
  </si>
  <si>
    <t>Расходы на обеспечение деятельности главы муниципального образования</t>
  </si>
  <si>
    <t>61 2 00 11100</t>
  </si>
  <si>
    <t>03</t>
  </si>
  <si>
    <t>Обеспечение деятельности представительного органа власти</t>
  </si>
  <si>
    <t>61 1 00 00000</t>
  </si>
  <si>
    <t>Расходы на обеспечение деятельности контрольно-счетного органа</t>
  </si>
  <si>
    <t>61 1 00 10300</t>
  </si>
  <si>
    <t>Закупка товаров, работ и услуг для государственных (муниципальных) нужд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</si>
  <si>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</si>
  <si>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</si>
  <si>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Муниципальная программа "Обеспечение эффективности деятельности органов местного самоуправления  Дергачевского муниципального района. "</t>
  </si>
  <si>
    <t>33 0 00 00000</t>
  </si>
  <si>
    <t>Основное мероприятие "Обеспечение эффективности деятельности органов местного самоуправления  "</t>
  </si>
  <si>
    <t>33 0 01 00000</t>
  </si>
  <si>
    <t>Реализация основного мероприятия "Обеспечение эффективности деятельности органов местного самоуправления "</t>
  </si>
  <si>
    <t>33 0 01 Д3200</t>
  </si>
  <si>
    <t>Осуществление деятельности за счет межбюджетных трансфертов</t>
  </si>
  <si>
    <t>50 0 00 00000</t>
  </si>
  <si>
    <t>Осуществление переданных полномочий за счет субвенций</t>
  </si>
  <si>
    <t>50 3 00 00000</t>
  </si>
  <si>
    <t>Осуществление органами местного самоуправления  государственных полномочий по образованию и обеспечению деятельности административных комиссий, определению перечня должностных лиц, уполномоченных составлять протоколы об административных правонарушениях</t>
  </si>
  <si>
    <t>50 3 00 76500</t>
  </si>
  <si>
    <t>Осуществление органами местного самоуправления государственных полномочий по созданию и организации деятельности комиссий по делам несовершеннолетних и защите их прав</t>
  </si>
  <si>
    <t>50 3 00 76600</t>
  </si>
  <si>
    <t>Расходы на выплату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</si>
  <si>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несовершеннолетних граждан в части расходов на оплату труда, уплату страховых взносов по обязательному социальному страхованию в государственные внебюджетные фонды Российской Федерации, обеспечение деятельности штатных работников </t>
  </si>
  <si>
    <t>50 3 00 77120</t>
  </si>
  <si>
    <t>50 4 00 00000</t>
  </si>
  <si>
    <t>Содействие в организации деятельности по военно-патриотическому воспитанию граждан</t>
  </si>
  <si>
    <t>50 4 00 78760</t>
  </si>
  <si>
    <t>Расходы на обеспечение функций центрального аппарата</t>
  </si>
  <si>
    <t>61 2 00 13200</t>
  </si>
  <si>
    <t>Расходы на обеспечение функций центрального аппарата городского поселения</t>
  </si>
  <si>
    <t>61 2 00 13213</t>
  </si>
  <si>
    <t>Уплата земельного налога, налога на имущество и транспортного налога органами исполнительной власти</t>
  </si>
  <si>
    <t>61 2 00 25200</t>
  </si>
  <si>
    <t>Уплата прочих налогов,сборов и иных платежей органами исполнительной власти</t>
  </si>
  <si>
    <t>61 2 00 25300</t>
  </si>
  <si>
    <t>05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</si>
  <si>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</si>
  <si>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50 3 00 51200</t>
  </si>
  <si>
    <t>06</t>
  </si>
  <si>
    <t>Осуществление части полномочий по решению вопросов местного значения в соответствии с заключенными соглашениями за счет иных межбюджетных трансфертов муниципальным районам из бюджетов поселений</t>
  </si>
  <si>
    <t>50 4 00 11200</t>
  </si>
  <si>
    <t>Осуществление полномочий по обеспечению деятельности контрольно-счетного органа</t>
  </si>
  <si>
    <t>50 4 00 11202</t>
  </si>
  <si>
    <t>Средства резервных фондов и фондов финансовой поддержки</t>
  </si>
  <si>
    <t>61 5 00 00000</t>
  </si>
  <si>
    <t>Средства резервного фонда местных администраций</t>
  </si>
  <si>
    <t>61 5 00 23200</t>
  </si>
  <si>
    <t>Муниципальная программа "Энергосбережение и повышение энергетической эффективности Дергачевского муниципального района"</t>
  </si>
  <si>
    <t>25 0 00 00000</t>
  </si>
  <si>
    <t>Основное мероприятие "Энергосбережение и повышение энергетической эффективности"</t>
  </si>
  <si>
    <t>25 0 01 00000</t>
  </si>
  <si>
    <t>Реализация основного мероприятия "Энергосбережение и повышение энергетической эффективности"</t>
  </si>
  <si>
    <t>25 0 01 Б5200</t>
  </si>
  <si>
    <t>Муниципальная программа "Профилактика терроризма и экстремизма на территории Дергачевского муниципального района"</t>
  </si>
  <si>
    <t>28 0 00 00000</t>
  </si>
  <si>
    <t>Основное мероприятие "Профилактика терроризма и экстремизма"</t>
  </si>
  <si>
    <t>28 0 01 00000</t>
  </si>
  <si>
    <t>Реализация основного мероприятия "Профилактика терроризма и экстремизма"</t>
  </si>
  <si>
    <t>28 0 01 Б4200</t>
  </si>
  <si>
    <t>Муниципальная целевая программа "Гармонизация межнациональных и межконфессиональных отношений и профилактика этнического экстремизма в Дергачевском муниципальном районе"</t>
  </si>
  <si>
    <t>34 0 00 00000</t>
  </si>
  <si>
    <t>Основное мероприятие "Гармонизация межнациональных и межконфессиональных отношений и профилактика этнического экстремизма"</t>
  </si>
  <si>
    <t>34 0 01 00000</t>
  </si>
  <si>
    <t>Реализация основного мероприятия "Гармонизация межнациональных и межконфессиональных отношений и профилактика этнического экстремизма"</t>
  </si>
  <si>
    <t>34 0 01 Б5200</t>
  </si>
  <si>
    <t>Муниципальная программа "Улучшение условий и охраны труда на территории Дергачевского муниципального района"</t>
  </si>
  <si>
    <t>35 0 00 00000</t>
  </si>
  <si>
    <t>Основное мероприятие "Улучшение условий и охраны труда"</t>
  </si>
  <si>
    <t>35 0 01 00000</t>
  </si>
  <si>
    <t>Реализация основного мероприятия "Улучшение условий и охраны труда"</t>
  </si>
  <si>
    <t>35 0 01 Б5200</t>
  </si>
  <si>
    <t>Обеспечение деятельности подведомственных учреждений</t>
  </si>
  <si>
    <t>62 0 00 00000</t>
  </si>
  <si>
    <t>Расходы на  обеспечение деятельности подведомственных учреждений</t>
  </si>
  <si>
    <t>62 0 00 01000</t>
  </si>
  <si>
    <t>Расходы на обеспечение деятельности подведомственных учреждений за счет предпринимательской деятельности</t>
  </si>
  <si>
    <t>62 0 00 01200</t>
  </si>
  <si>
    <t>Национальная экономика</t>
  </si>
  <si>
    <t>Осуществление органами местного самоуправления отдельных государственных полномочий по организации проведения мероприятий при осуществлении деятельности по обращению с животными без владельцев</t>
  </si>
  <si>
    <t>50 3 00 77130</t>
  </si>
  <si>
    <t>Муниципальная программа "Снижение рисков и смягчение последствий чрезвычайных ситуаций природного и техногенного характера в Дергачевском   муниципальном  районе"</t>
  </si>
  <si>
    <t>26 0 00 00000</t>
  </si>
  <si>
    <t>Основное мероприятие "Снижение рисков и смягчение последствий чрезвычайных ситуаций природного и техногенного характера "</t>
  </si>
  <si>
    <t>26 0 01 00000</t>
  </si>
  <si>
    <t>Реализация основного мероприятия "Снижение рисков и смягчение последствий чрезвычайных ситуаций природного и техногенного характера "</t>
  </si>
  <si>
    <t>26 0 01 Б3200</t>
  </si>
  <si>
    <t>Дорожное хозяйство(дорожные фонды)</t>
  </si>
  <si>
    <t>09</t>
  </si>
  <si>
    <t>Муниципальная программа "Повышение безопасности дорожного движения в Дергачевском муниципальном районе"</t>
  </si>
  <si>
    <t>22 0 00 00000</t>
  </si>
  <si>
    <t>22 0 04 00000</t>
  </si>
  <si>
    <t>Муниципальная программа "Капитальный ремонт и  ремонт  автомобильных дорог общего пользования местного значения  Дергачевского муниципального района Саратовской области"</t>
  </si>
  <si>
    <t>38 0 00 00000</t>
  </si>
  <si>
    <t>Основное мероприятие "Капитальный ремонт и  ремонт  автомобильных дорог общего пользования местного значения  Дергачевского муниципального района Саратовской области "</t>
  </si>
  <si>
    <t>38 0 01 00000</t>
  </si>
  <si>
    <t>Реализация основного мероприятия   "Капитальный ремонт и  ремонт  автомобильных дорог общего пользования местного значения  Дергачевского муниципального района Саратовской области"</t>
  </si>
  <si>
    <t>Осуществление деятельности за счет иных межбюджетных трансфертов</t>
  </si>
  <si>
    <t>Обеспечение деятельности по реализации государственной политики в области приватизации и управления государственной и муниципальной собственностью</t>
  </si>
  <si>
    <t>63 0 00 00000</t>
  </si>
  <si>
    <t>Мероприятия по землеустройству и землепользованию</t>
  </si>
  <si>
    <t>63 0 00 02200</t>
  </si>
  <si>
    <t>Жилищно-коммунальное хозяйство</t>
  </si>
  <si>
    <t>Обеспечение деятельности жилищно-коммунального хозяйства</t>
  </si>
  <si>
    <t>61 7 00 00000</t>
  </si>
  <si>
    <t>Обеспечение мероприятий по капитальному ремонту жилищного фонда</t>
  </si>
  <si>
    <t>61 7 01 00000</t>
  </si>
  <si>
    <t>Расходы на обеспечение мероприятий по капитальному ремонту муниципального жилищного фонда</t>
  </si>
  <si>
    <t>61 7 01 10200</t>
  </si>
  <si>
    <t>Расходы на обеспечение мероприятий по переселению граждан из аварийного жилищного фонда за счет средств местных бюджетов</t>
  </si>
  <si>
    <t>61 7 01 10300</t>
  </si>
  <si>
    <t>Обеспечение мероприятий в области коммунального хозяйства</t>
  </si>
  <si>
    <t>61 7 02 00000</t>
  </si>
  <si>
    <t>Расходы на обеспечение мероприятий в области коммунального хозяйства</t>
  </si>
  <si>
    <t>61 7 02 40200</t>
  </si>
  <si>
    <t>Субсидии юридическим лицам (кроме некоммерческих организаций), индивидуальным предпринимателям, физическим лицам</t>
  </si>
  <si>
    <t>Иные межбюджетные трансферты на осуществление полномочий по организации ритуальных услуг</t>
  </si>
  <si>
    <t>50 4 00 10103</t>
  </si>
  <si>
    <t>Образование</t>
  </si>
  <si>
    <t>07</t>
  </si>
  <si>
    <t>Молодежная политика и оздоровление детей</t>
  </si>
  <si>
    <t>Муниципальная программа "Молодежь"</t>
  </si>
  <si>
    <t>18 0 00 00000</t>
  </si>
  <si>
    <t>Основное мероприятие "Молодежь"</t>
  </si>
  <si>
    <t>18 0 01 00000</t>
  </si>
  <si>
    <t>Реализация основного мероприятия "Молодежь"</t>
  </si>
  <si>
    <t>18 0 01 Г3200</t>
  </si>
  <si>
    <t>Муниципальная программа "Патриотическое воспитание молодежи Дергачевского района"</t>
  </si>
  <si>
    <t>19 0 00 00000</t>
  </si>
  <si>
    <t>Основное мероприятие "Патриотическое воспитание молодежи"</t>
  </si>
  <si>
    <t>19 0 01 00000</t>
  </si>
  <si>
    <t>Реализация основного мероприятия "Патриотическое воспитание молодежи"</t>
  </si>
  <si>
    <t>19 0 01 Г4200</t>
  </si>
  <si>
    <t>Социальная политика</t>
  </si>
  <si>
    <t>Предоставление межбюджетных трансфертов</t>
  </si>
  <si>
    <t>60 0 00 00000</t>
  </si>
  <si>
    <t>Меры социальной поддержки и материальная поддержка отдельных категорий населения</t>
  </si>
  <si>
    <t>66 0 00 00000</t>
  </si>
  <si>
    <t>Ежемесячная денежная выплата на оплату жилого помещения и коммунальных услуг специалистам в области здравоохранения</t>
  </si>
  <si>
    <t>66 1 00 00000</t>
  </si>
  <si>
    <t>66 1 00 15100</t>
  </si>
  <si>
    <t>Оказание адресной материальной помощи гражданам, оказавшимся в трудной жизненной ситуации (в случае пожара, стихийного бедствия и других чрезвычайных ситуаций)</t>
  </si>
  <si>
    <t>66 3 00 00000</t>
  </si>
  <si>
    <t>66 3 00 15300</t>
  </si>
  <si>
    <t>Мероприятия, осуществляемые за счет субсидий из бюджетов бюджетной системы</t>
  </si>
  <si>
    <t>50 2 00 00000</t>
  </si>
  <si>
    <t>Обеспечение жильем молодых семей</t>
  </si>
  <si>
    <t>50 2 00 L4970</t>
  </si>
  <si>
    <t xml:space="preserve">Физическая культура </t>
  </si>
  <si>
    <t>Муниципальная программа "Развитие физической культуры и спорта Дергачевского муниципального района"</t>
  </si>
  <si>
    <t>20 0 00 00000</t>
  </si>
  <si>
    <t>Основное мероприятие "Развитие физической культуры и спорта"</t>
  </si>
  <si>
    <t>20 0 01 00000</t>
  </si>
  <si>
    <t>Реализация основного мероприятия "Развитие физической культуры и спорта"</t>
  </si>
  <si>
    <t>20 0 01 Б8200</t>
  </si>
  <si>
    <t>Средства массовой информации</t>
  </si>
  <si>
    <t>Поддержка районных печатных средств массовой информации</t>
  </si>
  <si>
    <t>50 4 00 78600</t>
  </si>
  <si>
    <t>Развитие периодической печати</t>
  </si>
  <si>
    <t>91 0 00 00000</t>
  </si>
  <si>
    <t>Обеспечение деятельности периодической печати</t>
  </si>
  <si>
    <t>91 1 00 00000</t>
  </si>
  <si>
    <t>Расходы на обеспечение деятельности периодической печати</t>
  </si>
  <si>
    <t>91 1 00 04200</t>
  </si>
  <si>
    <t>Финансовое управление администрации Дергачевского муниципального района</t>
  </si>
  <si>
    <t>051</t>
  </si>
  <si>
    <t>Осуществление полномочий по формированию, исполнению бюджета поселений</t>
  </si>
  <si>
    <t>50 4 00 11201</t>
  </si>
  <si>
    <t>Обеспечение деятельности исполнительной власти</t>
  </si>
  <si>
    <t>Средства зарезервированные в составе утвержденных БА местного бюджета</t>
  </si>
  <si>
    <t>61 5 00 33200</t>
  </si>
  <si>
    <t>Межбюджетные трансферты бюджетам субъектов Российской Федерации и муниципальных образований общего характера</t>
  </si>
  <si>
    <t>Дотации местным бюджетам</t>
  </si>
  <si>
    <t>50 1 00 00000</t>
  </si>
  <si>
    <t>Дотации на выравнивание бюджетной обеспеченности поселений</t>
  </si>
  <si>
    <t>50 1 00 66200</t>
  </si>
  <si>
    <t>Исполнение государственных полномочий по расчету и предоставлению дотаций поселениям</t>
  </si>
  <si>
    <t>50 1 00 76100</t>
  </si>
  <si>
    <t>Управление образования администрации Дергачевского муниципального района</t>
  </si>
  <si>
    <t>055</t>
  </si>
  <si>
    <t>Муниципальная программа "Развитие образования Дергачевского муниципального района."</t>
  </si>
  <si>
    <t>10 0 00 00000</t>
  </si>
  <si>
    <t>Подпрограмма "Обеспечение деятельности учреждений дошкольного образования"</t>
  </si>
  <si>
    <t>10 1 00 00000</t>
  </si>
  <si>
    <t>Основное мероприятие "Обеспечение деятельности учреждений дошкольного образования"</t>
  </si>
  <si>
    <t>10 1 01 00000</t>
  </si>
  <si>
    <t>Предоставление субсидий бюджетным и автономным учреждениям и иным некоммерческим организациям</t>
  </si>
  <si>
    <t>Оснащение и укрепление материально- технической базы образовательных организаций</t>
  </si>
  <si>
    <t>10 1 01 79150</t>
  </si>
  <si>
    <t>Оснащение и укрепление материально- технической базы образовательных организаций за счет средств местного бюджета</t>
  </si>
  <si>
    <t>10 1 01 S9150</t>
  </si>
  <si>
    <t>Расходы на выполнение муниципальных заданий муниципальными бюджетными и автономными учреждениями</t>
  </si>
  <si>
    <t>10 1 01 Д4500</t>
  </si>
  <si>
    <t>Обеспечение образовательной деятельности муниципальных дошкольных образовательных организаций</t>
  </si>
  <si>
    <t>50 3 00 76700</t>
  </si>
  <si>
    <t>Расходы на присмотр и уход за детьми дошкольного возраста в муниципальных образовательных организациях, реализующих основную общеобразовательную программу дошкольного образования</t>
  </si>
  <si>
    <t>50 3 00 76900</t>
  </si>
  <si>
    <t>Муниципальная программа "Развитие образования Дергачевского муниципального района"</t>
  </si>
  <si>
    <t>Подпрограмма «Обеспечение деятельности учреждений общего образования»</t>
  </si>
  <si>
    <t>10 2 00 00000</t>
  </si>
  <si>
    <t>Основное мероприятие  «Обеспечение деятельности учреждений общего образования»</t>
  </si>
  <si>
    <t>10 2 01 00000</t>
  </si>
  <si>
    <t>10 2 01 79150</t>
  </si>
  <si>
    <t>10 2 01 S9150</t>
  </si>
  <si>
    <t>10 2 01 Д4500</t>
  </si>
  <si>
    <t>Обеспечение условий для создания центров образования цифрового и гуманитарного профилей  (за исключением расходов на оплату труда с начислениями)</t>
  </si>
  <si>
    <t>Осуществление мероприятий в области энергосбережения и повышения энергетической эффективности</t>
  </si>
  <si>
    <t>25 0 01 79140</t>
  </si>
  <si>
    <t>Субсидии бюджетам муниципальных районов области на организацию бесплатного горячего питания обучающихся, получающих начальное общее образование в муниципальных образовательных организациях</t>
  </si>
  <si>
    <t>Обеспечение образовательной деятельности муниципальных общеобразовательных учреждений</t>
  </si>
  <si>
    <t>50 3 00 77000</t>
  </si>
  <si>
    <t>Предоставление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</t>
  </si>
  <si>
    <t xml:space="preserve">50 3 00 77200 </t>
  </si>
  <si>
    <t>Субвенции бюджетам муниципальных районов на ежемесячное денежное вознаграждение за классное руководство педагогическим работникам муниципальных общеобразовательных организаций</t>
  </si>
  <si>
    <t>50 3 00 R3030</t>
  </si>
  <si>
    <t>Подпрограмма "Обеспечение деятельности учреждений дополнительного образования"</t>
  </si>
  <si>
    <t>10 3 00 00000</t>
  </si>
  <si>
    <t>Основное мероприятие "Обеспечение деятельности учреждений дополнительного образования"</t>
  </si>
  <si>
    <t>10 3 01 00000</t>
  </si>
  <si>
    <t>10 3 01 79150</t>
  </si>
  <si>
    <t>Оснащение и укрепление материально- технической базы образовательных организаций (софинансирование за счет средств местного бюджета)</t>
  </si>
  <si>
    <t>10 3 01 S9150</t>
  </si>
  <si>
    <t>10 3 01 Д4500</t>
  </si>
  <si>
    <t>Подпрограмма "Финансовое обеспечение мероприятий"</t>
  </si>
  <si>
    <t>10 4 00 00000</t>
  </si>
  <si>
    <t>Основное мероприятие "Финансовое обеспечение мероприятий"</t>
  </si>
  <si>
    <t>10 4 01 00000</t>
  </si>
  <si>
    <t xml:space="preserve">Сохранение достигнутых показателей повышение оплаты труда отдельных категорий работников бюджетной сферы учреждений дополнительного образования за счет средств местного бюджета </t>
  </si>
  <si>
    <t>10 4 01 S2500</t>
  </si>
  <si>
    <t>Сохранение достигнутых показателей повышения оплаты труда отдельных категорий работников бюджетной сферы</t>
  </si>
  <si>
    <t>50 2 00 72500</t>
  </si>
  <si>
    <t>Муниципальная программа "Организация отдыха детей в каникулярное время Дергачевского муниципального района"</t>
  </si>
  <si>
    <t>11 0 00 00000</t>
  </si>
  <si>
    <t>Основное мероприятие "Организация отдыха детей в каникулярное время"</t>
  </si>
  <si>
    <t>11 0 01 00000</t>
  </si>
  <si>
    <t>11 0 01 Д4500</t>
  </si>
  <si>
    <t xml:space="preserve">Проведение капитального и текущего ремонта муниципальных образовательных организаций </t>
  </si>
  <si>
    <t>10 1 01 72110</t>
  </si>
  <si>
    <t>Проведение капитального и текущего ремонта муниципальных образовательных организаций за счет средств местного бюджета</t>
  </si>
  <si>
    <t>10 1 01 S2110</t>
  </si>
  <si>
    <t>Проведение капитального и текущего ремонтов муниципальных образовательных организаций</t>
  </si>
  <si>
    <t>10 2 01 72110</t>
  </si>
  <si>
    <t>Проведение капитального и текущего ремонта спортивных залов муниципальных образовательных организаций</t>
  </si>
  <si>
    <t>10 2 01 72120</t>
  </si>
  <si>
    <t>10 2 01 72130</t>
  </si>
  <si>
    <t>Проведение капитального и текущего ремонтов муниципальных образовательных организаций за счет средств местного бюджета</t>
  </si>
  <si>
    <t>10 2 01 S2110</t>
  </si>
  <si>
    <t>10 2 01 S2120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</si>
  <si>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</t>
  </si>
  <si>
    <t>10 3 01 72110</t>
  </si>
  <si>
    <t>Проведение капитального и текущего ремонтов муниципальных образовательных организаций(софинансирование за счет средств местного бюджета)</t>
  </si>
  <si>
    <t>10 3 01 S2110</t>
  </si>
  <si>
    <t xml:space="preserve">Осуществление переданных полномочий за счет  субвенций </t>
  </si>
  <si>
    <t>Осуществление  государственных полномочий по организации предоставления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 частичному финансированию расходов на присмотр и уход за детьми дошкольного возраста в муниципальных образовательных организациях, реализующих основную общеобразовательную программу дошкольного образования</t>
  </si>
  <si>
    <t>50 3 00 77300</t>
  </si>
  <si>
    <t>Осуществление государственных полномочий по организации предоставления  компенсации родительской платы  за присмотр и уход за детьми в образовательных организациях, реализующих основную общеобразовательную программу дошкольного образования</t>
  </si>
  <si>
    <t>50 3 00 77800</t>
  </si>
  <si>
    <t>Расходы на обеспечение деятельности центрального аппарата</t>
  </si>
  <si>
    <t>Расходы на выплату персоналу государственных (муниципальных) органов</t>
  </si>
  <si>
    <t>Уплата земельного налога, налога на имущество и транспортного налога подведомственными учреждениями</t>
  </si>
  <si>
    <t>62 0 00 25200</t>
  </si>
  <si>
    <t>Осуществление деятельности за счет  межбюджетных трансфертов</t>
  </si>
  <si>
    <t>Компенсация родительской платы за присмотр и уход за детьми  в образовательных организациях, реализующих основную общеобразовательную программу дошкольного образования</t>
  </si>
  <si>
    <t>50 3 00 77900</t>
  </si>
  <si>
    <t>Социальное обеспечение  и иные выплаты населению</t>
  </si>
  <si>
    <t>Управление культуры и кино администрации Дергачевского муниципального района</t>
  </si>
  <si>
    <t>057</t>
  </si>
  <si>
    <t>Культура, кинематография</t>
  </si>
  <si>
    <t>08</t>
  </si>
  <si>
    <t>Муниципальная программа "Культура  Дергачевского района. "</t>
  </si>
  <si>
    <t>15 0 00 00000</t>
  </si>
  <si>
    <t>Подпрограмма "Библиотеки"</t>
  </si>
  <si>
    <t>15 2 00 00000</t>
  </si>
  <si>
    <t>Основное мероприятие "Библиотеки"</t>
  </si>
  <si>
    <t>15 2 01 00000</t>
  </si>
  <si>
    <t>15 2 01 Д4500</t>
  </si>
  <si>
    <t>Сохранение достигнутых показателей повышение оплаты труда отдельных категорий работников бюджетной сферы муниципальных библиотек за счет средств местного бюджета</t>
  </si>
  <si>
    <t>15 2 01 S2500</t>
  </si>
  <si>
    <t>Подпрограмма "Народное творчество и культурно-досуговая деятельность"</t>
  </si>
  <si>
    <t>15 3 00 00000</t>
  </si>
  <si>
    <t>Основное мероприятие "Народное творчество и культурно-досуговая деятельность"</t>
  </si>
  <si>
    <t>15 3 01 00000</t>
  </si>
  <si>
    <t>Проведение капитального и текущего ремонта, техническое оснащение муниципальных учреждений культурно-досугового типа</t>
  </si>
  <si>
    <t>15 3 01 74020</t>
  </si>
  <si>
    <t>15 3 01 Д4500</t>
  </si>
  <si>
    <t>Сохранение достигнутых показателей повышение оплаты труда отдельных категорий работников бюджетной сферы муниципальных культурно-досуговых организаций за счет средств местного бюджета</t>
  </si>
  <si>
    <t>15 3 01 S2500</t>
  </si>
  <si>
    <t>Муниципальная программа "Комплектование книжных фондов библиотек муниципальных образований"</t>
  </si>
  <si>
    <t>16 0 00 00000</t>
  </si>
  <si>
    <t>Основное мероприятие "Комплектование книжных фондов библиотек муниципальных образований"</t>
  </si>
  <si>
    <t>16 0 01 00000</t>
  </si>
  <si>
    <t>Комплектование книжных фондов муниципальных общедоступных библиотек</t>
  </si>
  <si>
    <t>16 0 01 L5191</t>
  </si>
  <si>
    <t xml:space="preserve">Комплектование книжных фондов муниципальных  образований и государственных общедоступных библиотек </t>
  </si>
  <si>
    <t>50 2 00 L5191</t>
  </si>
  <si>
    <t>Подпрограмма  "Обеспечение деятельности учреждений культуры и кино"</t>
  </si>
  <si>
    <t>15 7 00 00000</t>
  </si>
  <si>
    <t>Основное мероприятие "Обеспечение деятельности учреждений культуры и кино"</t>
  </si>
  <si>
    <t>15 7 01 00000</t>
  </si>
  <si>
    <t>Реализация основного мероприятия "Обеспечение деятельности учреждений культуры и кино "</t>
  </si>
  <si>
    <t>15 7 01 Д1000</t>
  </si>
  <si>
    <t>Итого</t>
  </si>
  <si>
    <t xml:space="preserve">   рублей</t>
  </si>
  <si>
    <t>Обеспечение дорожно-эксплуатационной техникой муниципальных районов</t>
  </si>
  <si>
    <t>Укрепление материально-технической базы и оснащение музеев боевой славы в муниципальных образовательных организациях</t>
  </si>
  <si>
    <t>000.1.00.00.000.00.0000.000</t>
  </si>
  <si>
    <t>ДОХОДЫ</t>
  </si>
  <si>
    <t>000.1.01.00.000.00.0000.000</t>
  </si>
  <si>
    <t>000.1.01.02.000.00.0000.000</t>
  </si>
  <si>
    <t>000.1.03.00.000.00.0000.000</t>
  </si>
  <si>
    <t>000.1.03.02.000.00.0000.000</t>
  </si>
  <si>
    <t xml:space="preserve">Акцизы по подакцизным товарам (продукции), производимым на территории Российской Федерации </t>
  </si>
  <si>
    <t>000.1.05.00.000.00.0000.000</t>
  </si>
  <si>
    <t>000.1.05.04.000.00.0000.000</t>
  </si>
  <si>
    <t>000.1.06.00.000.00.0000.000</t>
  </si>
  <si>
    <t>000.1.06.04.000.00.0000.000</t>
  </si>
  <si>
    <t>000.1.08.00.000.00.0000.000</t>
  </si>
  <si>
    <t>000.1.11.00.000.00.0000.000</t>
  </si>
  <si>
    <t>000.1.11.05.000.00.0000.000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</si>
  <si>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</si>
  <si>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000.1.12.01.000.00.0000.000</t>
  </si>
  <si>
    <t>000.1.13.00.000.00.0000.000</t>
  </si>
  <si>
    <t>000.1.13.01.000.00.0000.000</t>
  </si>
  <si>
    <t>Доходы от оказания услуг и компенсации затрат государства</t>
  </si>
  <si>
    <t>000.1.14.00.000.00.0000.000</t>
  </si>
  <si>
    <t>000.1.14.02.000.00.0000.000</t>
  </si>
  <si>
    <t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</si>
  <si>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000.1.14.06.000.00.0000.000</t>
  </si>
  <si>
    <t>Доходы от продажи земельных участков, находящихся в в государственной и муниципальной собственности (за исключением земельных участков автономных учреждений, а также земельных участков государственных и муниципальных предприятий, в том числе казенных)</t>
  </si>
  <si>
    <t>000.1.16.00.000.00.0000.000</t>
  </si>
  <si>
    <t>000.2.00.00.000.00.0000.000</t>
  </si>
  <si>
    <t>000.2.02.00.000.00.0000.000</t>
  </si>
  <si>
    <t>Безвозмездные поступления от других бюджетов бюджетной системы Российской Федерации, кроме бюджетов государственных внебюджетных фондов</t>
  </si>
  <si>
    <t>000.2.02.10.000.00.0000.000</t>
  </si>
  <si>
    <t>Дотации бюджетам муниципальных районов</t>
  </si>
  <si>
    <t>000.2.02.20.000.00.0000.000</t>
  </si>
  <si>
    <t>Субсидии бюджетам субъектов Российской Федерации и муниципальных образований (межбюджетные субсидии)</t>
  </si>
  <si>
    <t>000.2.02.30.000.00.0000.000</t>
  </si>
  <si>
    <t xml:space="preserve">Субвенции бюджетам субъектов Российской Федерации и муниципальных образований </t>
  </si>
  <si>
    <t>000.2.02.40.000.00.0000.000</t>
  </si>
  <si>
    <t>000 0113 0000000000 852</t>
  </si>
  <si>
    <t>000 0501 0000000000 244</t>
  </si>
  <si>
    <t>000 0502 0000000000 811</t>
  </si>
  <si>
    <t>000 0707 0000000000 340</t>
  </si>
  <si>
    <t xml:space="preserve"> 000 0709 0000000000 243 </t>
  </si>
  <si>
    <t>000 1102 0000000000 244</t>
  </si>
  <si>
    <t>000 0103 0000000000 853</t>
  </si>
  <si>
    <t>000 1102 0000000000 240</t>
  </si>
  <si>
    <t>000 1102 0000000000 200</t>
  </si>
  <si>
    <t>-</t>
  </si>
  <si>
    <t>Массовый спорт</t>
  </si>
  <si>
    <t>61 1 00 25300</t>
  </si>
  <si>
    <t>Уплата прочих налогов, сборов и иных платежей представительным органом власти</t>
  </si>
  <si>
    <t>Обеспечение мероприятий в области жилищного хозяйства</t>
  </si>
  <si>
    <t>Уплата прочих налогов,сборов и иных платежей подведомственными учреждениями</t>
  </si>
  <si>
    <t>62 0 00 25300</t>
  </si>
  <si>
    <t>50 4 00 79914</t>
  </si>
  <si>
    <t>Иные межбюджетные трансферты за счет средств выделяемых из резервного фонда Правительства Саратовской области, на проведение ремонтно восстановительных работ (текущего ремонта)  на безхозяйных гидротехнических сооружениях, пострадавших в период весеннего половодья, в целях предупреждения чрезвычайных ситуаций на территории соответствующих муниципальных образований</t>
  </si>
  <si>
    <t>61 7 03 00000</t>
  </si>
  <si>
    <t>61 7 03 30200</t>
  </si>
  <si>
    <t>Обеспечения мероприятий в области содержания муниципального жилищного фонда</t>
  </si>
  <si>
    <t>Расходы на обеспечение мероприятий в области содержания муниципального жилищного фонда</t>
  </si>
  <si>
    <t>82 0 00 00000</t>
  </si>
  <si>
    <t>82 2 00 00000</t>
  </si>
  <si>
    <t>82 2 00 40201</t>
  </si>
  <si>
    <t>Расходы по исполнению отдельных обязательств</t>
  </si>
  <si>
    <t>Расходы учредителя в отношении муниципального казенного предприятия</t>
  </si>
  <si>
    <t>Предоставление субсидии на финансовое обеспечение в целях возмещения затрат в связи с производством, реализацией товаров, выполнением работ, оказанием услуг</t>
  </si>
  <si>
    <t>61 9 00 00000</t>
  </si>
  <si>
    <t>61 9 00 05100</t>
  </si>
  <si>
    <t>Обеспечение деятельности по благоустройству</t>
  </si>
  <si>
    <t>Прочие мероприятия по благоустройству</t>
  </si>
  <si>
    <t>Стипендии</t>
  </si>
  <si>
    <t>10 1 01 79905</t>
  </si>
  <si>
    <t>Иные межбюджетные трансферты за счет средств выделяемых из резервного фонда Правительства Саратовской области, на укрепление материально-технической базы образовательных организациях</t>
  </si>
  <si>
    <t>10 2 01 79190</t>
  </si>
  <si>
    <t>Поощрительные вылпаты водителям школьных автобусов муниципальных общеобразовательных организациях</t>
  </si>
  <si>
    <t>Расходы на присмотр и уход за детьми дошкольного возраста в муниципальных образовательных организациях,реализующих основную общеобразовательную программу дошкольного образования</t>
  </si>
  <si>
    <t>50 3 00 77160</t>
  </si>
  <si>
    <t>Компенсация стоимости горячего питания родителям (законным представителям) обучающихся по образовательным программам начального общего образования на дому детей-инвалидов и детей нуждающихся в длительном лечении, которые по состоянию здоровья временно или постоянно не могут посещать образовательные организации</t>
  </si>
  <si>
    <t>x</t>
  </si>
  <si>
    <t>000.1.11.09.000.00.0000.000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</si>
  <si>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</si>
  <si>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</si>
  <si>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</si>
  <si>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</si>
  <si>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</si>
  <si>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</si>
  <si>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</si>
  <si>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Транспорт</t>
  </si>
  <si>
    <t xml:space="preserve"> 000 0709 0000000000 300</t>
  </si>
  <si>
    <t xml:space="preserve"> 000 0709 0000000000 340</t>
  </si>
  <si>
    <t xml:space="preserve"> 000 1101 0000000000 600</t>
  </si>
  <si>
    <t xml:space="preserve"> 000 1101 0000000000 611</t>
  </si>
  <si>
    <t xml:space="preserve"> 000 1101 0000000000 610</t>
  </si>
  <si>
    <t xml:space="preserve"> 000 1101 0000000000 612</t>
  </si>
  <si>
    <t>000 1202 0000000000 200</t>
  </si>
  <si>
    <t>000 1202 0000000000 240</t>
  </si>
  <si>
    <t>000 1202 0000000000 244</t>
  </si>
  <si>
    <t>61 1 00 10400</t>
  </si>
  <si>
    <t>Депутатский фонд социальной поддержки</t>
  </si>
  <si>
    <t>26 0 001 Б3200</t>
  </si>
  <si>
    <t>26 0 000 00000</t>
  </si>
  <si>
    <t>26 0 001 00000</t>
  </si>
  <si>
    <t>Реализация основного мероприятия "Снижение рисков и смягчение последствий чрезвычайных ситуаций природного и техногенного характера"</t>
  </si>
  <si>
    <t>Основное мероприятие "Снижение рисков и смягчение последствий чрезвычайных ситуаций природного и техногенного характера"</t>
  </si>
  <si>
    <t>Муниципальная программа "Снижение рисков и смягчение последствий чрезвычайных ситуаций природного и техногенного характера в Дергачевском муниципальном районе"</t>
  </si>
  <si>
    <t>46 0 00 00000</t>
  </si>
  <si>
    <t>46 4 02 00000</t>
  </si>
  <si>
    <t>46 4 02 79860</t>
  </si>
  <si>
    <t>46 4 00 00000</t>
  </si>
  <si>
    <t>240</t>
  </si>
  <si>
    <t>Муниципальная программа "Развитие отдаленного малонаселенного Дергачевского района Саратовской области на 2025-2027 годы"</t>
  </si>
  <si>
    <t>Подпрограмма  "Развитие дорожной и транспортной инфраструктуры крупнейших отдаленны малонаселенных муниципальных образований области"</t>
  </si>
  <si>
    <t>Основное мероприятие "Организация транспортного обслуживания жителей круупнейших отдаленных малонасленных районов области"</t>
  </si>
  <si>
    <t>Организация транспортного обслуживания жителей крупнейших отдаленных малонаселенных районов области</t>
  </si>
  <si>
    <t>22 0 04 9Д011</t>
  </si>
  <si>
    <t>Обеспечение дорожно-эксплуатационной техникой муниципальных районов (за счет собственных (дополнительных) средств местного бюджета)</t>
  </si>
  <si>
    <t>22 0 04 9Д807</t>
  </si>
  <si>
    <t>22 0 04 SД807</t>
  </si>
  <si>
    <t>Обеспечение дорожно-эксплуатационной техникой муниципальных районов (за счет средств местного бюджета)</t>
  </si>
  <si>
    <t>38 0 01 9Д011</t>
  </si>
  <si>
    <t>46 4 01 00000</t>
  </si>
  <si>
    <t>46 4 01 9Д827</t>
  </si>
  <si>
    <t>Подпрограмма "Развитие жилищно-коммунального хозяйства крупнейших отдаленных малонаселенных муниципальных образований области"</t>
  </si>
  <si>
    <t>Основное мероприятие "Обеспечение дорожно-эксплуатационной техникой"</t>
  </si>
  <si>
    <t>Обеспечение дорожно-эксплуатационной техникой</t>
  </si>
  <si>
    <t>46 2 00 00000</t>
  </si>
  <si>
    <t>46 2 01 00000</t>
  </si>
  <si>
    <t>46 2 01 79870</t>
  </si>
  <si>
    <t xml:space="preserve">Подпрограмма "Развитие спорта в крупнейших отдаленных малонаселенных муниципальных образований области" </t>
  </si>
  <si>
    <t>Основное мероприятие "Реализация мероприятий по созданию универсальных спортивных площадок"</t>
  </si>
  <si>
    <t>Реализация мероприятий по созданию универсальных спортивных площадок</t>
  </si>
  <si>
    <t>10 2 01 R3042</t>
  </si>
  <si>
    <t>Финансовое обеспечение центров образования естественно-научной и технологической направленностей, а также цифрового и гуманитарного профилей в муниципальных общеобразовательных организациях (за исключением расходов на оплату труда с начислениями)</t>
  </si>
  <si>
    <t>Финансовое обеспечение центров образования естественно-научной и технологической направленностей, а также цифрового и гуманитарного профилей в муниципальных общеобразовательных организациях (в части расходов на оплату труда с начислениями)</t>
  </si>
  <si>
    <t>10 2 Ю6 00000</t>
  </si>
  <si>
    <t>10 2 Ю6 53030</t>
  </si>
  <si>
    <t>10 2 Ю4 00000</t>
  </si>
  <si>
    <t>Оснащение предметных кабинетов общеобразовательных организаций оборудованием, средствами обучения и воспитания</t>
  </si>
  <si>
    <t>10 2 Ю6 50501</t>
  </si>
  <si>
    <t>46 3 00 00000</t>
  </si>
  <si>
    <t>46 3 01 00000</t>
  </si>
  <si>
    <t>46 3 01 72110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</si>
  <si>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обеобразовательных организаций, профессиональных образовательных организаций субъектов Российской федерации</t>
  </si>
  <si>
    <t>Подпрограмма "Развитие инфраструктуры образовательных организаций крупнейших отдаленных малонаселенных муниципальных  образований области"</t>
  </si>
  <si>
    <t>Основное мероприятие "Проведение капитального и текущего ремонта муниципальных образовательных организаций"</t>
  </si>
  <si>
    <t>Проведение капитального и текущего ремонта муниципальных образовательных организаций</t>
  </si>
  <si>
    <t>46 3 02 00000</t>
  </si>
  <si>
    <t>46 3 02 77180</t>
  </si>
  <si>
    <t>Основное мероприятие "Выплата именных стипендий обучающимся, заключившим договоры о целевом обучении с общеобразовательными организациями, расположенными на териториях Дергачевского муниципального района Саратовской области"</t>
  </si>
  <si>
    <t>Выплата именных стипендий обучающимся, заключившим договоры о целевом обучении с общеобразовательными организациями, расположенными на териториях Дергачевского муниципального района Саратовской области</t>
  </si>
  <si>
    <t>600</t>
  </si>
  <si>
    <t>610</t>
  </si>
  <si>
    <t>Муниципальная программа "Развитие образования" Дергачевского муниципального района</t>
  </si>
  <si>
    <t>Оснащение и укрепление материально-технической базы образовательных организаций</t>
  </si>
  <si>
    <t xml:space="preserve">Физическая культура и спорт </t>
  </si>
  <si>
    <t>Мероприятия,осуществляемые за счет субсидий из бюджетов бюджетной системы</t>
  </si>
  <si>
    <t>15 3 01 L4670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</si>
  <si>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</si>
  <si>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3 01 А4670</t>
  </si>
  <si>
    <t xml:space="preserve">Обеспечение развития материально-технической базы домов культуры в населенных пунктах с числом жителей до 50 тысяч человек (средства для достижения показателей результативности) </t>
  </si>
  <si>
    <t>46 5 02 00000</t>
  </si>
  <si>
    <t>46 5 02 79850</t>
  </si>
  <si>
    <t>Основное мероприятие "Укрепление материально-технической базы учреждений культурно-досугового типа в целях оснащения коллективов, имеющих звание "Народный"</t>
  </si>
  <si>
    <t>Укрепление материально-технической базы учреждений культурно-досугового типа в целях оснащения коллективов, имеющих звание "Народный"</t>
  </si>
  <si>
    <t>50 2 00 L5192</t>
  </si>
  <si>
    <t>Государственная поддержка отрасли культуры (государственная поддержка лучших сельских учреждений культуры)</t>
  </si>
  <si>
    <t>000.2.04.05.000.00.0000.000</t>
  </si>
  <si>
    <t>000.2.19.60.000.00.0000.000</t>
  </si>
  <si>
    <t>000.2.08.05.000.00.0000.000</t>
  </si>
  <si>
    <t>Безвозмездные поступления от негосударственных организаций в бюджеты муниципальных районов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</si>
  <si>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</si>
  <si>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Возврат остатков субсидии, субвенции и иных межбюджетных трансфертов, имеющих целевое назначение, прошлых лет</t>
  </si>
  <si>
    <t xml:space="preserve"> 000 0106 0000000000 320</t>
  </si>
  <si>
    <t xml:space="preserve"> 000 0106 0000000000 321</t>
  </si>
  <si>
    <t>000 0113 0000000000 851</t>
  </si>
  <si>
    <t xml:space="preserve">Ведомственная структура расходов                                                                                                                                                                                                                                      бюджета Дергачевского муниципального района за 1 квартал 2026 года </t>
  </si>
  <si>
    <t>Уплата земельного налога,налога на имущество и транспортного налога органами исполнительной власти</t>
  </si>
  <si>
    <t>83 0 00 00000</t>
  </si>
  <si>
    <t>83 1 00 00000</t>
  </si>
  <si>
    <t>83 1 00 40201</t>
  </si>
  <si>
    <t>Организация транспортного обслуживания населения</t>
  </si>
  <si>
    <t>Оказание услуг по осуществлению пассажирских перевозок</t>
  </si>
  <si>
    <t>71 0 00 00000</t>
  </si>
  <si>
    <t>71 4 00 00000</t>
  </si>
  <si>
    <t>71 4 00 06230</t>
  </si>
  <si>
    <t>Развитие системы образования</t>
  </si>
  <si>
    <t>Обеспечение деятельности муниципальных оздоровительно-образовательных организаций</t>
  </si>
  <si>
    <t>Расходы на выполнение муниципальных заданий автономными оздоровительно-образовательными организациями</t>
  </si>
  <si>
    <t>Предоставление субсидий бюджетным, автономным учреждениям и иным некоммерсческим организациям</t>
  </si>
  <si>
    <t>10 1 01 78510</t>
  </si>
  <si>
    <t>Финансовое обеспечение расходов на присмотри и уход с детьми дошкольного возраста в муниципальных образованиях, реализующих образовательную программ дошкольного образования, расположенных в сельских населенных пунктах, закрытом административно-территориальном образовании, поселках городского типа и городах с населением до 100 тысяч человек</t>
  </si>
  <si>
    <t>10 2 01 78340</t>
  </si>
  <si>
    <t>Финансовое обеспечение расходов на обеспечение горячим питанием обучающихся 1-4 классов муниципльных образовательных организаций</t>
  </si>
  <si>
    <t>10 2 01 79240</t>
  </si>
  <si>
    <t>10 2 01 79250</t>
  </si>
  <si>
    <t>10 2 01 79260</t>
  </si>
  <si>
    <t>Финансовое обеспечение цифровой образовательной среды в государственных и муниципальных общеобразовательных</t>
  </si>
  <si>
    <t>10 2 Ю4 57501</t>
  </si>
  <si>
    <t>Реализация мероприятий по модернизации школьных систем образования (объекты, планируемые к реализации в рамках двух финнсовых лет)</t>
  </si>
  <si>
    <t>10 2 Ю4 А7501</t>
  </si>
  <si>
    <t>Обеспечение условий для реализации мероприятий по модернизации школьных систем образования (объекты планируемые к реализации в рамках двух финансовых лет)</t>
  </si>
  <si>
    <t>10 2 Ю6 51790</t>
  </si>
  <si>
    <t>15 1 00 00000</t>
  </si>
  <si>
    <t>15 1 01 00000</t>
  </si>
  <si>
    <t>15 1 01 S2500</t>
  </si>
  <si>
    <t>Подпрограмма "Музейный фонд и музей"</t>
  </si>
  <si>
    <t>Основное мероприятие "Музейный фонд и музей"</t>
  </si>
  <si>
    <t>15 1 01 Д4500</t>
  </si>
  <si>
    <t>99 0 00 00000</t>
  </si>
  <si>
    <t>99 0 00 90000</t>
  </si>
  <si>
    <t>Погашение кредиторской задолженности прошлых лет,в том числе по судам</t>
  </si>
  <si>
    <t>Обеспечение надлежащего осуществления полномочий по решению вопросов метсного значения</t>
  </si>
  <si>
    <t xml:space="preserve"> Доходы бюджета</t>
  </si>
  <si>
    <t xml:space="preserve">Налоговые доходы </t>
  </si>
  <si>
    <t>000.1.05.02.000.00.0000.000</t>
  </si>
  <si>
    <t>Единый налог на вмененный доход для отдельных видов деятельности</t>
  </si>
  <si>
    <t>000.1.05.03.010.00.0000.000</t>
  </si>
  <si>
    <t>Единый сельскохозяйственный налог, взимаемый с налогоплательщиков, выбравших в качестве объекта налогообложения доходы, уменьшенные на величину расходов</t>
  </si>
  <si>
    <t>Налог,взимаемый в связи с применением патентной системы налогооблажения,зачисляемый в бюджета МР (сумма платежа (перерасчеты,недоимка и задолженность по соответ. платежу, в т.ч. по отмененному)</t>
  </si>
  <si>
    <t>000.1.06.04.011.00.0000.000</t>
  </si>
  <si>
    <t>Транспортный налог с организаций</t>
  </si>
  <si>
    <t>000.1.06.04.012.00.0000.000</t>
  </si>
  <si>
    <t>Транспортный налог с физических лиц</t>
  </si>
  <si>
    <t>Неналоговые доходы</t>
  </si>
  <si>
    <t>000.1.11.05.013.00.0000.000</t>
  </si>
  <si>
    <t>Арендная плата и поступления от продажи права на заключение договоров аренды за земли сельских поселений до разграничения государственной собственности на землю</t>
  </si>
  <si>
    <t>000.1.11.05.025.00.0000.000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</si>
  <si>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автономных учреждений, а также земельных участков муниципальных унитарных предприятий, в том числе казенных)</t>
  </si>
  <si>
    <t>000.1.11.05.035.00.0000.000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</si>
  <si>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автономных учреждений)</t>
  </si>
  <si>
    <t>000.1.11.07.000.00.0000.000</t>
  </si>
  <si>
    <t>Платежи от государственных и муниципальных унитарных предприятий</t>
  </si>
  <si>
    <t>000.1.11.07.015.00.0000.000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</si>
  <si>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</si>
  <si>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000.1.11.09.080.00.0000.000</t>
  </si>
  <si>
    <t xml:space="preserve">Плата поступившая в рамках договора за предоставление права на размещение 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их землях или земельных участках, государственная собственность на которые не разграничена  </t>
  </si>
  <si>
    <t>000.1.14.06.013.00.0000.000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</si>
  <si>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</si>
  <si>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000.1.14.06.025.00.0000.000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</si>
  <si>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автономных учреждений, а также земельных участков муниципальных унитарных предприятий, в том числе казенных)</t>
  </si>
  <si>
    <t>Отчет об исполнении бюджета Дергачевского муниципального района за  1 полугодие 2026 года</t>
  </si>
  <si>
    <t xml:space="preserve"> 000 0300 0000000000 000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</si>
  <si>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</si>
  <si>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</si>
  <si>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</si>
  <si>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</si>
  <si>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>47 0 00 00000</t>
  </si>
  <si>
    <t>47 0 01 00000</t>
  </si>
  <si>
    <t>47 0 01 Б6200</t>
  </si>
  <si>
    <t>Муниципальные программа "Профилактика правонарушений преступлений и проиводействия незаконному обороту наркотичесикх средств на территории Дергачевского района Саратовской области"</t>
  </si>
  <si>
    <t>Основное мероприятие "Профилактика правонарушений и преступлений связанных с незаконным оборотом наркотиков"</t>
  </si>
  <si>
    <t>Профилактика правонарушений и преступлений связанных с незаконным оборотом наркотиков</t>
  </si>
  <si>
    <t>12 0 00 00000</t>
  </si>
  <si>
    <t>12 0 01 00000</t>
  </si>
  <si>
    <t>12 0 01 L5990</t>
  </si>
  <si>
    <t>Муниципальная программа "Управление муниципальным имуществом и земельными ресурсами "</t>
  </si>
  <si>
    <t>Основное мероприятие "Подготовка проектов межевания земельных участков и проведение кадастровых работ"</t>
  </si>
  <si>
    <t>Подготовка проектов межевания земельных участков и проведение кадастровых работ</t>
  </si>
  <si>
    <t>10 2 01 79905</t>
  </si>
  <si>
    <t>28 0 01 Д4500</t>
  </si>
  <si>
    <t>Муниципальная программа "Профилактика терроризма и экстремизма в Дергачевском муниципальном районе"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</si>
</sst>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dd\.mm\.yyyy"/>
    <numFmt numFmtId="165" formatCode="00"/>
    <numFmt numFmtId="166" formatCode="0000000"/>
    <numFmt numFmtId="167" formatCode="0.0"/>
    <numFmt numFmtId="168" formatCode="[$-419]General"/>
    <numFmt numFmtId="169" formatCode="#,##0.00;[Red]\-#,##0.00;0.00"/>
    <numFmt numFmtId="170" formatCode="#,##0.00_ ;[Red]\-#,##0.00\ "/>
    <numFmt numFmtId="171" formatCode="000000000"/>
  </numFmts>
  <fonts count="42" x14ac:knownFonts="1">
    <font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i/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</fills>
  <borders count="8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89">
    <xf numFmtId="0" fontId="0" fillId="0" borderId="0"/>
    <xf numFmtId="0" fontId="2" fillId="0" borderId="1"/>
    <xf numFmtId="0" fontId="2" fillId="0" borderId="2">
      <alignment horizontal="left" wrapText="1"/>
    </xf>
    <xf numFmtId="0" fontId="3" fillId="0" borderId="3">
      <alignment horizontal="left" wrapText="1"/>
    </xf>
    <xf numFmtId="0" fontId="3" fillId="0" borderId="1"/>
    <xf numFmtId="0" fontId="2" fillId="0" borderId="4">
      <alignment horizontal="left" wrapText="1" indent="1"/>
    </xf>
    <xf numFmtId="0" fontId="2" fillId="0" borderId="5">
      <alignment horizontal="left" wrapText="1"/>
    </xf>
    <xf numFmtId="0" fontId="2" fillId="0" borderId="5">
      <alignment horizontal="left" wrapText="1" indent="2"/>
    </xf>
    <xf numFmtId="0" fontId="4" fillId="0" borderId="6"/>
    <xf numFmtId="0" fontId="2" fillId="0" borderId="0">
      <alignment horizontal="center" wrapText="1"/>
    </xf>
    <xf numFmtId="49" fontId="2" fillId="0" borderId="1">
      <alignment horizontal="left"/>
    </xf>
    <xf numFmtId="49" fontId="2" fillId="0" borderId="7">
      <alignment horizontal="center" wrapText="1"/>
    </xf>
    <xf numFmtId="49" fontId="2" fillId="0" borderId="7">
      <alignment horizontal="center"/>
    </xf>
    <xf numFmtId="0" fontId="3" fillId="0" borderId="0">
      <alignment horizontal="center"/>
    </xf>
    <xf numFmtId="49" fontId="2" fillId="0" borderId="8">
      <alignment horizontal="center"/>
    </xf>
    <xf numFmtId="49" fontId="2" fillId="0" borderId="9">
      <alignment horizontal="center"/>
    </xf>
    <xf numFmtId="0" fontId="2" fillId="0" borderId="2">
      <alignment horizontal="left" wrapText="1" indent="1"/>
    </xf>
    <xf numFmtId="0" fontId="2" fillId="0" borderId="10">
      <alignment horizontal="left" wrapText="1"/>
    </xf>
    <xf numFmtId="0" fontId="2" fillId="0" borderId="10">
      <alignment horizontal="left" wrapText="1" indent="2"/>
    </xf>
    <xf numFmtId="0" fontId="4" fillId="0" borderId="11"/>
    <xf numFmtId="0" fontId="4" fillId="0" borderId="9"/>
    <xf numFmtId="0" fontId="3" fillId="0" borderId="12">
      <alignment horizontal="center" vertical="center" textRotation="90" wrapText="1"/>
    </xf>
    <xf numFmtId="0" fontId="3" fillId="0" borderId="6">
      <alignment horizontal="center" vertical="center" textRotation="90" wrapText="1"/>
    </xf>
    <xf numFmtId="0" fontId="2" fillId="0" borderId="0">
      <alignment vertical="center"/>
    </xf>
    <xf numFmtId="0" fontId="3" fillId="0" borderId="1">
      <alignment horizontal="center" vertical="center" textRotation="90" wrapText="1"/>
    </xf>
    <xf numFmtId="0" fontId="3" fillId="0" borderId="6">
      <alignment horizontal="center" vertical="center" textRotation="90"/>
    </xf>
    <xf numFmtId="0" fontId="3" fillId="0" borderId="1">
      <alignment horizontal="center" vertical="center" textRotation="90"/>
    </xf>
    <xf numFmtId="0" fontId="3" fillId="0" borderId="12">
      <alignment horizontal="center" vertical="center" textRotation="90"/>
    </xf>
    <xf numFmtId="0" fontId="4" fillId="0" borderId="1"/>
    <xf numFmtId="0" fontId="3" fillId="0" borderId="13">
      <alignment horizontal="center" vertical="center" textRotation="90"/>
    </xf>
    <xf numFmtId="0" fontId="5" fillId="0" borderId="1">
      <alignment wrapText="1"/>
    </xf>
    <xf numFmtId="0" fontId="5" fillId="0" borderId="6">
      <alignment wrapText="1"/>
    </xf>
    <xf numFmtId="0" fontId="2" fillId="0" borderId="13">
      <alignment horizontal="center" vertical="top" wrapText="1"/>
    </xf>
    <xf numFmtId="0" fontId="3" fillId="0" borderId="14"/>
    <xf numFmtId="49" fontId="6" fillId="0" borderId="15">
      <alignment horizontal="left" vertical="center" wrapText="1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3"/>
    </xf>
    <xf numFmtId="49" fontId="2" fillId="0" borderId="15">
      <alignment horizontal="left" vertical="center" wrapText="1" indent="3"/>
    </xf>
    <xf numFmtId="49" fontId="2" fillId="0" borderId="18">
      <alignment horizontal="left" vertical="center" wrapText="1" indent="3"/>
    </xf>
    <xf numFmtId="0" fontId="6" fillId="0" borderId="14">
      <alignment horizontal="left" vertical="center" wrapText="1"/>
    </xf>
    <xf numFmtId="49" fontId="2" fillId="0" borderId="6">
      <alignment horizontal="left" vertical="center" wrapText="1" indent="3"/>
    </xf>
    <xf numFmtId="49" fontId="2" fillId="0" borderId="0">
      <alignment horizontal="left" vertical="center" wrapText="1" indent="3"/>
    </xf>
    <xf numFmtId="49" fontId="2" fillId="0" borderId="1">
      <alignment horizontal="left" vertical="center" wrapText="1" indent="3"/>
    </xf>
    <xf numFmtId="0" fontId="6" fillId="0" borderId="19">
      <alignment horizontal="left" vertical="center" wrapText="1"/>
    </xf>
    <xf numFmtId="49" fontId="2" fillId="0" borderId="20">
      <alignment horizontal="left" vertical="center" wrapText="1" indent="2"/>
    </xf>
    <xf numFmtId="49" fontId="2" fillId="0" borderId="21">
      <alignment horizontal="left" vertical="center" wrapText="1" indent="3"/>
    </xf>
    <xf numFmtId="49" fontId="2" fillId="0" borderId="22">
      <alignment horizontal="left" vertical="center" wrapText="1" indent="3"/>
    </xf>
    <xf numFmtId="49" fontId="2" fillId="0" borderId="23">
      <alignment horizontal="left" vertical="center" wrapText="1" indent="3"/>
    </xf>
    <xf numFmtId="49" fontId="6" fillId="0" borderId="19">
      <alignment horizontal="left" vertical="center" wrapText="1"/>
    </xf>
    <xf numFmtId="49" fontId="3" fillId="0" borderId="24">
      <alignment horizontal="center"/>
    </xf>
    <xf numFmtId="49" fontId="3" fillId="0" borderId="25">
      <alignment horizontal="center" vertical="center" wrapText="1"/>
    </xf>
    <xf numFmtId="49" fontId="2" fillId="0" borderId="26">
      <alignment horizontal="center" vertical="center" wrapText="1"/>
    </xf>
    <xf numFmtId="49" fontId="2" fillId="0" borderId="7">
      <alignment horizontal="center" vertical="center" wrapText="1"/>
    </xf>
    <xf numFmtId="49" fontId="2" fillId="0" borderId="25">
      <alignment horizontal="center" vertical="center" wrapText="1"/>
    </xf>
    <xf numFmtId="49" fontId="2" fillId="0" borderId="27">
      <alignment horizontal="center" vertical="center" wrapText="1"/>
    </xf>
    <xf numFmtId="49" fontId="2" fillId="0" borderId="28">
      <alignment horizontal="center" vertical="center" wrapText="1"/>
    </xf>
    <xf numFmtId="49" fontId="2" fillId="0" borderId="0">
      <alignment horizontal="center" vertical="center" wrapText="1"/>
    </xf>
    <xf numFmtId="49" fontId="2" fillId="0" borderId="1">
      <alignment horizontal="center" vertical="center" wrapText="1"/>
    </xf>
    <xf numFmtId="49" fontId="2" fillId="0" borderId="11">
      <alignment horizontal="center" vertical="center" wrapText="1"/>
    </xf>
    <xf numFmtId="49" fontId="3" fillId="0" borderId="24">
      <alignment horizontal="center" vertical="center" wrapText="1"/>
    </xf>
    <xf numFmtId="49" fontId="2" fillId="0" borderId="29">
      <alignment horizontal="center" vertical="center" wrapText="1"/>
    </xf>
    <xf numFmtId="49" fontId="2" fillId="0" borderId="30">
      <alignment horizontal="center" vertical="center" wrapText="1"/>
    </xf>
    <xf numFmtId="0" fontId="3" fillId="0" borderId="7">
      <alignment horizontal="center" vertical="center"/>
    </xf>
    <xf numFmtId="0" fontId="2" fillId="0" borderId="26">
      <alignment horizontal="center" vertical="center"/>
    </xf>
    <xf numFmtId="0" fontId="2" fillId="0" borderId="7">
      <alignment horizontal="center" vertical="center"/>
    </xf>
    <xf numFmtId="0" fontId="2" fillId="0" borderId="25">
      <alignment horizontal="center" vertical="center"/>
    </xf>
    <xf numFmtId="0" fontId="2" fillId="0" borderId="27">
      <alignment horizontal="center" vertical="center"/>
    </xf>
    <xf numFmtId="0" fontId="3" fillId="0" borderId="24">
      <alignment horizontal="center" vertical="center"/>
    </xf>
    <xf numFmtId="49" fontId="3" fillId="0" borderId="25">
      <alignment horizontal="center" vertical="center"/>
    </xf>
    <xf numFmtId="49" fontId="2" fillId="0" borderId="30">
      <alignment horizontal="center" vertical="center"/>
    </xf>
    <xf numFmtId="49" fontId="2" fillId="0" borderId="7">
      <alignment horizontal="center" vertical="center"/>
    </xf>
    <xf numFmtId="49" fontId="2" fillId="0" borderId="25">
      <alignment horizontal="center" vertical="center"/>
    </xf>
    <xf numFmtId="49" fontId="2" fillId="0" borderId="27">
      <alignment horizontal="center" vertical="center"/>
    </xf>
    <xf numFmtId="49" fontId="2" fillId="0" borderId="13">
      <alignment horizontal="center" vertical="top" wrapText="1"/>
    </xf>
    <xf numFmtId="0" fontId="2" fillId="0" borderId="11"/>
    <xf numFmtId="4" fontId="2" fillId="0" borderId="31">
      <alignment horizontal="right"/>
    </xf>
    <xf numFmtId="4" fontId="2" fillId="0" borderId="28">
      <alignment horizontal="right"/>
    </xf>
    <xf numFmtId="4" fontId="2" fillId="0" borderId="0">
      <alignment horizontal="right" shrinkToFit="1"/>
    </xf>
    <xf numFmtId="4" fontId="2" fillId="0" borderId="1">
      <alignment horizontal="right"/>
    </xf>
    <xf numFmtId="4" fontId="2" fillId="0" borderId="0">
      <alignment horizontal="right"/>
    </xf>
    <xf numFmtId="4" fontId="2" fillId="0" borderId="11">
      <alignment horizontal="right"/>
    </xf>
    <xf numFmtId="0" fontId="2" fillId="0" borderId="32"/>
    <xf numFmtId="49" fontId="2" fillId="0" borderId="1">
      <alignment horizontal="center" wrapText="1"/>
    </xf>
    <xf numFmtId="0" fontId="2" fillId="0" borderId="6">
      <alignment horizontal="center"/>
    </xf>
    <xf numFmtId="0" fontId="7" fillId="0" borderId="1"/>
    <xf numFmtId="0" fontId="7" fillId="0" borderId="6"/>
    <xf numFmtId="0" fontId="2" fillId="0" borderId="1">
      <alignment horizontal="center"/>
    </xf>
    <xf numFmtId="49" fontId="2" fillId="0" borderId="6">
      <alignment horizontal="center"/>
    </xf>
    <xf numFmtId="49" fontId="2" fillId="0" borderId="0">
      <alignment horizontal="left"/>
    </xf>
    <xf numFmtId="0" fontId="2" fillId="0" borderId="11">
      <alignment horizontal="center" vertical="top"/>
    </xf>
    <xf numFmtId="4" fontId="2" fillId="0" borderId="33">
      <alignment horizontal="right"/>
    </xf>
    <xf numFmtId="0" fontId="2" fillId="0" borderId="34"/>
    <xf numFmtId="4" fontId="2" fillId="0" borderId="35">
      <alignment horizontal="right"/>
    </xf>
    <xf numFmtId="4" fontId="2" fillId="0" borderId="36">
      <alignment horizontal="right"/>
    </xf>
    <xf numFmtId="0" fontId="2" fillId="0" borderId="9"/>
    <xf numFmtId="4" fontId="2" fillId="0" borderId="9">
      <alignment horizontal="right"/>
    </xf>
    <xf numFmtId="0" fontId="2" fillId="0" borderId="37"/>
    <xf numFmtId="4" fontId="2" fillId="0" borderId="38">
      <alignment horizontal="right"/>
    </xf>
    <xf numFmtId="0" fontId="5" fillId="0" borderId="13">
      <alignment wrapText="1"/>
    </xf>
    <xf numFmtId="0" fontId="2" fillId="0" borderId="13">
      <alignment horizontal="center" vertical="top"/>
    </xf>
    <xf numFmtId="0" fontId="2" fillId="0" borderId="39"/>
    <xf numFmtId="0" fontId="8" fillId="0" borderId="40"/>
    <xf numFmtId="0" fontId="3" fillId="0" borderId="0"/>
    <xf numFmtId="0" fontId="9" fillId="0" borderId="0"/>
    <xf numFmtId="0" fontId="2" fillId="0" borderId="0">
      <alignment horizontal="left"/>
    </xf>
    <xf numFmtId="0" fontId="2" fillId="0" borderId="0"/>
    <xf numFmtId="0" fontId="8" fillId="0" borderId="0"/>
    <xf numFmtId="0" fontId="4" fillId="0" borderId="0"/>
    <xf numFmtId="49" fontId="2" fillId="0" borderId="13">
      <alignment horizontal="center" vertical="center" wrapText="1"/>
    </xf>
    <xf numFmtId="0" fontId="2" fillId="0" borderId="41">
      <alignment horizontal="left" wrapText="1"/>
    </xf>
    <xf numFmtId="0" fontId="2" fillId="0" borderId="5">
      <alignment horizontal="left" wrapText="1" indent="1"/>
    </xf>
    <xf numFmtId="0" fontId="2" fillId="0" borderId="39">
      <alignment horizontal="left" wrapText="1" indent="2"/>
    </xf>
    <xf numFmtId="0" fontId="10" fillId="0" borderId="0">
      <alignment horizontal="center" vertical="top"/>
    </xf>
    <xf numFmtId="0" fontId="2" fillId="0" borderId="6">
      <alignment horizontal="left"/>
    </xf>
    <xf numFmtId="49" fontId="2" fillId="0" borderId="24">
      <alignment horizontal="center" wrapText="1"/>
    </xf>
    <xf numFmtId="49" fontId="2" fillId="0" borderId="26">
      <alignment horizontal="center" wrapText="1"/>
    </xf>
    <xf numFmtId="49" fontId="2" fillId="0" borderId="25">
      <alignment horizontal="center"/>
    </xf>
    <xf numFmtId="0" fontId="2" fillId="0" borderId="28"/>
    <xf numFmtId="49" fontId="2" fillId="0" borderId="6"/>
    <xf numFmtId="49" fontId="2" fillId="0" borderId="0"/>
    <xf numFmtId="49" fontId="2" fillId="0" borderId="42">
      <alignment horizontal="center"/>
    </xf>
    <xf numFmtId="49" fontId="2" fillId="0" borderId="11">
      <alignment horizontal="center"/>
    </xf>
    <xf numFmtId="49" fontId="2" fillId="0" borderId="13">
      <alignment horizontal="center"/>
    </xf>
    <xf numFmtId="49" fontId="2" fillId="0" borderId="8">
      <alignment horizontal="center" vertical="center" wrapText="1"/>
    </xf>
    <xf numFmtId="49" fontId="2" fillId="0" borderId="31">
      <alignment horizontal="center" vertical="center" wrapText="1"/>
    </xf>
    <xf numFmtId="4" fontId="2" fillId="0" borderId="13">
      <alignment horizontal="right"/>
    </xf>
    <xf numFmtId="0" fontId="2" fillId="2" borderId="0"/>
    <xf numFmtId="0" fontId="11" fillId="0" borderId="0">
      <alignment horizontal="center" wrapText="1"/>
    </xf>
    <xf numFmtId="0" fontId="2" fillId="0" borderId="0">
      <alignment horizontal="center"/>
    </xf>
    <xf numFmtId="0" fontId="2" fillId="0" borderId="1">
      <alignment wrapText="1"/>
    </xf>
    <xf numFmtId="0" fontId="2" fillId="0" borderId="43">
      <alignment wrapText="1"/>
    </xf>
    <xf numFmtId="0" fontId="12" fillId="0" borderId="44"/>
    <xf numFmtId="49" fontId="13" fillId="0" borderId="45">
      <alignment horizontal="right"/>
    </xf>
    <xf numFmtId="0" fontId="2" fillId="0" borderId="45">
      <alignment horizontal="right"/>
    </xf>
    <xf numFmtId="0" fontId="12" fillId="0" borderId="1"/>
    <xf numFmtId="0" fontId="8" fillId="0" borderId="28"/>
    <xf numFmtId="0" fontId="2" fillId="0" borderId="31">
      <alignment horizontal="center"/>
    </xf>
    <xf numFmtId="49" fontId="4" fillId="0" borderId="46">
      <alignment horizontal="center"/>
    </xf>
    <xf numFmtId="164" fontId="2" fillId="0" borderId="3">
      <alignment horizontal="center"/>
    </xf>
    <xf numFmtId="0" fontId="2" fillId="0" borderId="47">
      <alignment horizontal="center"/>
    </xf>
    <xf numFmtId="49" fontId="2" fillId="0" borderId="48">
      <alignment horizontal="center"/>
    </xf>
    <xf numFmtId="49" fontId="2" fillId="0" borderId="3">
      <alignment horizontal="center"/>
    </xf>
    <xf numFmtId="0" fontId="2" fillId="0" borderId="3">
      <alignment horizontal="center"/>
    </xf>
    <xf numFmtId="49" fontId="2" fillId="0" borderId="49">
      <alignment horizontal="center"/>
    </xf>
    <xf numFmtId="0" fontId="12" fillId="0" borderId="0"/>
    <xf numFmtId="0" fontId="4" fillId="0" borderId="50"/>
    <xf numFmtId="0" fontId="4" fillId="0" borderId="40"/>
    <xf numFmtId="4" fontId="2" fillId="0" borderId="39">
      <alignment horizontal="right"/>
    </xf>
    <xf numFmtId="0" fontId="11" fillId="0" borderId="0">
      <alignment horizontal="left" wrapText="1"/>
    </xf>
    <xf numFmtId="49" fontId="4" fillId="0" borderId="0"/>
    <xf numFmtId="0" fontId="2" fillId="0" borderId="0">
      <alignment horizontal="right"/>
    </xf>
    <xf numFmtId="49" fontId="2" fillId="0" borderId="12">
      <alignment horizontal="center" vertical="center" wrapText="1"/>
    </xf>
    <xf numFmtId="0" fontId="2" fillId="0" borderId="51">
      <alignment horizontal="left" wrapText="1"/>
    </xf>
    <xf numFmtId="0" fontId="2" fillId="0" borderId="10">
      <alignment horizontal="left" wrapText="1" indent="1"/>
    </xf>
    <xf numFmtId="0" fontId="2" fillId="0" borderId="52">
      <alignment horizontal="left" wrapText="1" indent="2"/>
    </xf>
    <xf numFmtId="0" fontId="2" fillId="2" borderId="28"/>
    <xf numFmtId="49" fontId="2" fillId="0" borderId="0">
      <alignment horizontal="right"/>
    </xf>
    <xf numFmtId="4" fontId="2" fillId="0" borderId="53">
      <alignment horizontal="right"/>
    </xf>
    <xf numFmtId="49" fontId="2" fillId="0" borderId="34">
      <alignment horizontal="center"/>
    </xf>
    <xf numFmtId="49" fontId="2" fillId="0" borderId="50">
      <alignment horizontal="center"/>
    </xf>
    <xf numFmtId="49" fontId="2" fillId="0" borderId="0">
      <alignment horizontal="center"/>
    </xf>
    <xf numFmtId="0" fontId="2" fillId="0" borderId="0">
      <alignment horizontal="left" wrapText="1"/>
    </xf>
    <xf numFmtId="0" fontId="2" fillId="0" borderId="1">
      <alignment horizontal="left"/>
    </xf>
    <xf numFmtId="0" fontId="2" fillId="0" borderId="4">
      <alignment horizontal="left" wrapText="1"/>
    </xf>
    <xf numFmtId="0" fontId="2" fillId="0" borderId="43"/>
    <xf numFmtId="0" fontId="3" fillId="0" borderId="52">
      <alignment horizontal="left" wrapText="1"/>
    </xf>
    <xf numFmtId="49" fontId="2" fillId="0" borderId="0">
      <alignment horizontal="center" wrapText="1"/>
    </xf>
    <xf numFmtId="49" fontId="2" fillId="0" borderId="25">
      <alignment horizontal="center" wrapText="1"/>
    </xf>
    <xf numFmtId="0" fontId="2" fillId="0" borderId="54"/>
    <xf numFmtId="0" fontId="2" fillId="0" borderId="55">
      <alignment horizontal="center" wrapText="1"/>
    </xf>
    <xf numFmtId="0" fontId="4" fillId="0" borderId="28"/>
    <xf numFmtId="49" fontId="2" fillId="0" borderId="42">
      <alignment horizontal="center" wrapText="1"/>
    </xf>
    <xf numFmtId="49" fontId="2" fillId="0" borderId="56">
      <alignment horizontal="center" wrapText="1"/>
    </xf>
    <xf numFmtId="49" fontId="2" fillId="0" borderId="1"/>
    <xf numFmtId="4" fontId="2" fillId="0" borderId="8">
      <alignment horizontal="right"/>
    </xf>
    <xf numFmtId="4" fontId="2" fillId="0" borderId="42">
      <alignment horizontal="right"/>
    </xf>
    <xf numFmtId="4" fontId="2" fillId="0" borderId="57">
      <alignment horizontal="right"/>
    </xf>
    <xf numFmtId="49" fontId="2" fillId="0" borderId="39">
      <alignment horizontal="center"/>
    </xf>
    <xf numFmtId="4" fontId="2" fillId="0" borderId="58">
      <alignment horizontal="right"/>
    </xf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4" fillId="3" borderId="0"/>
    <xf numFmtId="0" fontId="8" fillId="0" borderId="0"/>
    <xf numFmtId="168" fontId="20" fillId="0" borderId="0" applyBorder="0" applyProtection="0"/>
    <xf numFmtId="0" fontId="23" fillId="0" borderId="0"/>
    <xf numFmtId="0" fontId="23" fillId="0" borderId="0"/>
  </cellStyleXfs>
  <cellXfs count="287">
    <xf numFmtId="0" fontId="0" fillId="0" borderId="0" xfId="0"/>
    <xf numFmtId="0" fontId="0" fillId="0" borderId="0" xfId="0" applyProtection="1">
      <protection locked="0"/>
    </xf>
    <xf numFmtId="0" fontId="4" fillId="0" borderId="0" xfId="107" applyNumberFormat="1" applyProtection="1"/>
    <xf numFmtId="0" fontId="8" fillId="0" borderId="0" xfId="106" applyNumberFormat="1" applyProtection="1"/>
    <xf numFmtId="0" fontId="2" fillId="0" borderId="0" xfId="105" applyNumberFormat="1" applyProtection="1"/>
    <xf numFmtId="49" fontId="2" fillId="0" borderId="0" xfId="119" applyNumberFormat="1" applyProtection="1"/>
    <xf numFmtId="0" fontId="8" fillId="0" borderId="28" xfId="135" applyNumberFormat="1" applyProtection="1"/>
    <xf numFmtId="4" fontId="2" fillId="0" borderId="13" xfId="125" applyNumberFormat="1" applyProtection="1">
      <alignment horizontal="right"/>
    </xf>
    <xf numFmtId="49" fontId="2" fillId="0" borderId="0" xfId="160" applyNumberFormat="1" applyProtection="1">
      <alignment horizontal="center"/>
    </xf>
    <xf numFmtId="0" fontId="2" fillId="0" borderId="28" xfId="117" applyNumberFormat="1" applyProtection="1"/>
    <xf numFmtId="0" fontId="2" fillId="2" borderId="28" xfId="155" applyNumberFormat="1" applyProtection="1"/>
    <xf numFmtId="0" fontId="2" fillId="2" borderId="0" xfId="126" applyNumberFormat="1" applyProtection="1"/>
    <xf numFmtId="0" fontId="2" fillId="0" borderId="0" xfId="161" applyNumberFormat="1" applyProtection="1">
      <alignment horizontal="left" wrapText="1"/>
    </xf>
    <xf numFmtId="49" fontId="2" fillId="0" borderId="0" xfId="166" applyNumberFormat="1" applyProtection="1">
      <alignment horizontal="center" wrapText="1"/>
    </xf>
    <xf numFmtId="4" fontId="2" fillId="0" borderId="57" xfId="176" applyNumberFormat="1" applyProtection="1">
      <alignment horizontal="right"/>
    </xf>
    <xf numFmtId="49" fontId="2" fillId="0" borderId="39" xfId="177" applyNumberFormat="1" applyProtection="1">
      <alignment horizontal="center"/>
    </xf>
    <xf numFmtId="0" fontId="2" fillId="0" borderId="54" xfId="168" applyNumberFormat="1" applyProtection="1"/>
    <xf numFmtId="4" fontId="2" fillId="0" borderId="58" xfId="178" applyNumberFormat="1" applyProtection="1">
      <alignment horizontal="right"/>
    </xf>
    <xf numFmtId="0" fontId="4" fillId="0" borderId="28" xfId="170" applyNumberFormat="1" applyProtection="1"/>
    <xf numFmtId="49" fontId="2" fillId="0" borderId="9" xfId="15" applyNumberFormat="1" applyProtection="1">
      <alignment horizontal="center"/>
    </xf>
    <xf numFmtId="0" fontId="4" fillId="0" borderId="9" xfId="20" applyNumberFormat="1" applyProtection="1"/>
    <xf numFmtId="0" fontId="4" fillId="0" borderId="6" xfId="8" applyNumberFormat="1" applyProtection="1"/>
    <xf numFmtId="0" fontId="2" fillId="0" borderId="0" xfId="150">
      <alignment horizontal="right"/>
    </xf>
    <xf numFmtId="49" fontId="2" fillId="0" borderId="60" xfId="123" applyNumberFormat="1" applyBorder="1" applyProtection="1">
      <alignment horizontal="center" vertical="center" wrapText="1"/>
    </xf>
    <xf numFmtId="4" fontId="2" fillId="0" borderId="52" xfId="147" applyNumberFormat="1" applyBorder="1" applyProtection="1">
      <alignment horizontal="right"/>
    </xf>
    <xf numFmtId="49" fontId="2" fillId="0" borderId="59" xfId="108" applyBorder="1">
      <alignment horizontal="center" vertical="center" wrapText="1"/>
    </xf>
    <xf numFmtId="49" fontId="2" fillId="0" borderId="59" xfId="123" applyNumberFormat="1" applyBorder="1" applyProtection="1">
      <alignment horizontal="center" vertical="center" wrapText="1"/>
    </xf>
    <xf numFmtId="49" fontId="2" fillId="0" borderId="53" xfId="108" applyBorder="1">
      <alignment horizontal="center" vertical="center" wrapText="1"/>
    </xf>
    <xf numFmtId="4" fontId="2" fillId="0" borderId="64" xfId="176" applyNumberFormat="1" applyBorder="1" applyProtection="1">
      <alignment horizontal="right"/>
    </xf>
    <xf numFmtId="49" fontId="14" fillId="0" borderId="59" xfId="108" applyFont="1" applyBorder="1" applyProtection="1">
      <alignment horizontal="center" vertical="center" wrapText="1"/>
      <protection locked="0"/>
    </xf>
    <xf numFmtId="49" fontId="2" fillId="0" borderId="59" xfId="108" applyNumberFormat="1" applyBorder="1" applyProtection="1">
      <alignment horizontal="center" vertical="center" wrapText="1"/>
    </xf>
    <xf numFmtId="49" fontId="14" fillId="0" borderId="59" xfId="108" applyFont="1" applyBorder="1" applyProtection="1">
      <alignment horizontal="center" vertical="center" wrapText="1"/>
    </xf>
    <xf numFmtId="0" fontId="15" fillId="0" borderId="63" xfId="163" applyNumberFormat="1" applyFont="1" applyBorder="1" applyProtection="1">
      <alignment horizontal="left" wrapText="1"/>
    </xf>
    <xf numFmtId="49" fontId="15" fillId="0" borderId="59" xfId="171" applyNumberFormat="1" applyFont="1" applyBorder="1" applyProtection="1">
      <alignment horizontal="center" wrapText="1"/>
    </xf>
    <xf numFmtId="4" fontId="15" fillId="0" borderId="59" xfId="174" applyNumberFormat="1" applyFont="1" applyBorder="1" applyProtection="1">
      <alignment horizontal="right"/>
    </xf>
    <xf numFmtId="4" fontId="15" fillId="0" borderId="59" xfId="176" applyNumberFormat="1" applyFont="1" applyBorder="1" applyProtection="1">
      <alignment horizontal="right"/>
    </xf>
    <xf numFmtId="0" fontId="15" fillId="0" borderId="59" xfId="2" applyNumberFormat="1" applyFont="1" applyBorder="1" applyProtection="1">
      <alignment horizontal="left" wrapText="1"/>
    </xf>
    <xf numFmtId="49" fontId="15" fillId="0" borderId="59" xfId="114" applyNumberFormat="1" applyFont="1" applyBorder="1" applyProtection="1">
      <alignment horizontal="center" wrapText="1"/>
    </xf>
    <xf numFmtId="0" fontId="15" fillId="0" borderId="5" xfId="110" applyNumberFormat="1" applyFont="1" applyProtection="1">
      <alignment horizontal="left" wrapText="1" indent="1"/>
    </xf>
    <xf numFmtId="49" fontId="15" fillId="0" borderId="8" xfId="122" applyNumberFormat="1" applyFont="1" applyBorder="1" applyProtection="1">
      <alignment horizontal="center"/>
    </xf>
    <xf numFmtId="49" fontId="15" fillId="0" borderId="57" xfId="177" applyNumberFormat="1" applyFont="1" applyBorder="1" applyProtection="1">
      <alignment horizontal="center"/>
    </xf>
    <xf numFmtId="0" fontId="15" fillId="0" borderId="61" xfId="153" applyNumberFormat="1" applyFont="1" applyBorder="1" applyProtection="1">
      <alignment horizontal="left" wrapText="1" indent="1"/>
    </xf>
    <xf numFmtId="49" fontId="15" fillId="0" borderId="7" xfId="167" applyNumberFormat="1" applyFont="1" applyBorder="1" applyProtection="1">
      <alignment horizontal="center" wrapText="1"/>
    </xf>
    <xf numFmtId="0" fontId="15" fillId="0" borderId="39" xfId="111" applyNumberFormat="1" applyFont="1" applyProtection="1">
      <alignment horizontal="left" wrapText="1" indent="2"/>
    </xf>
    <xf numFmtId="49" fontId="15" fillId="0" borderId="13" xfId="122" applyNumberFormat="1" applyFont="1" applyProtection="1">
      <alignment horizontal="center"/>
    </xf>
    <xf numFmtId="4" fontId="15" fillId="0" borderId="13" xfId="125" applyNumberFormat="1" applyFont="1" applyProtection="1">
      <alignment horizontal="right"/>
    </xf>
    <xf numFmtId="4" fontId="15" fillId="0" borderId="39" xfId="147" applyNumberFormat="1" applyFont="1" applyProtection="1">
      <alignment horizontal="right"/>
    </xf>
    <xf numFmtId="49" fontId="15" fillId="0" borderId="25" xfId="116" applyNumberFormat="1" applyFont="1" applyProtection="1">
      <alignment horizontal="center"/>
    </xf>
    <xf numFmtId="0" fontId="15" fillId="0" borderId="43" xfId="164" applyNumberFormat="1" applyFont="1" applyProtection="1"/>
    <xf numFmtId="0" fontId="15" fillId="0" borderId="54" xfId="168" applyNumberFormat="1" applyFont="1" applyProtection="1"/>
    <xf numFmtId="0" fontId="15" fillId="0" borderId="52" xfId="165" applyNumberFormat="1" applyFont="1" applyProtection="1">
      <alignment horizontal="left" wrapText="1"/>
    </xf>
    <xf numFmtId="49" fontId="15" fillId="0" borderId="56" xfId="172" applyNumberFormat="1" applyFont="1" applyProtection="1">
      <alignment horizontal="center" wrapText="1"/>
    </xf>
    <xf numFmtId="4" fontId="15" fillId="0" borderId="42" xfId="175" applyNumberFormat="1" applyFont="1" applyProtection="1">
      <alignment horizontal="right"/>
    </xf>
    <xf numFmtId="4" fontId="15" fillId="0" borderId="58" xfId="178" applyNumberFormat="1" applyFont="1" applyProtection="1">
      <alignment horizontal="right"/>
    </xf>
    <xf numFmtId="0" fontId="15" fillId="0" borderId="3" xfId="3" applyNumberFormat="1" applyFont="1" applyProtection="1">
      <alignment horizontal="left" wrapText="1"/>
    </xf>
    <xf numFmtId="0" fontId="15" fillId="0" borderId="55" xfId="169" applyNumberFormat="1" applyFont="1" applyProtection="1">
      <alignment horizontal="center" wrapText="1"/>
    </xf>
    <xf numFmtId="0" fontId="3" fillId="0" borderId="0" xfId="4" applyNumberFormat="1" applyBorder="1" applyProtection="1"/>
    <xf numFmtId="0" fontId="2" fillId="0" borderId="0" xfId="1" applyNumberFormat="1" applyBorder="1" applyProtection="1"/>
    <xf numFmtId="49" fontId="2" fillId="0" borderId="0" xfId="173" applyNumberFormat="1" applyBorder="1" applyProtection="1"/>
    <xf numFmtId="49" fontId="15" fillId="0" borderId="59" xfId="108" applyFont="1" applyBorder="1">
      <alignment horizontal="center" vertical="center" wrapText="1"/>
    </xf>
    <xf numFmtId="49" fontId="15" fillId="0" borderId="59" xfId="108" applyNumberFormat="1" applyFont="1" applyBorder="1" applyProtection="1">
      <alignment horizontal="center" vertical="center" wrapText="1"/>
    </xf>
    <xf numFmtId="49" fontId="15" fillId="0" borderId="59" xfId="123" applyNumberFormat="1" applyFont="1" applyBorder="1" applyProtection="1">
      <alignment horizontal="center" vertical="center" wrapText="1"/>
    </xf>
    <xf numFmtId="0" fontId="15" fillId="0" borderId="59" xfId="163" applyNumberFormat="1" applyFont="1" applyBorder="1" applyProtection="1">
      <alignment horizontal="left" wrapText="1"/>
    </xf>
    <xf numFmtId="49" fontId="15" fillId="0" borderId="59" xfId="120" applyNumberFormat="1" applyFont="1" applyBorder="1" applyProtection="1">
      <alignment horizontal="center"/>
    </xf>
    <xf numFmtId="4" fontId="15" fillId="0" borderId="59" xfId="125" applyNumberFormat="1" applyFont="1" applyBorder="1" applyProtection="1">
      <alignment horizontal="right"/>
    </xf>
    <xf numFmtId="0" fontId="15" fillId="0" borderId="45" xfId="6" applyNumberFormat="1" applyFont="1" applyBorder="1" applyProtection="1">
      <alignment horizontal="left" wrapText="1"/>
    </xf>
    <xf numFmtId="49" fontId="15" fillId="0" borderId="32" xfId="121" applyNumberFormat="1" applyFont="1" applyBorder="1" applyProtection="1">
      <alignment horizontal="center"/>
    </xf>
    <xf numFmtId="0" fontId="14" fillId="0" borderId="32" xfId="19" applyNumberFormat="1" applyFont="1" applyBorder="1" applyProtection="1"/>
    <xf numFmtId="0" fontId="15" fillId="0" borderId="4" xfId="5" applyNumberFormat="1" applyFont="1" applyProtection="1">
      <alignment horizontal="left" wrapText="1" indent="1"/>
    </xf>
    <xf numFmtId="49" fontId="15" fillId="0" borderId="8" xfId="14" applyNumberFormat="1" applyFont="1" applyProtection="1">
      <alignment horizontal="center"/>
    </xf>
    <xf numFmtId="4" fontId="15" fillId="0" borderId="8" xfId="174" applyNumberFormat="1" applyFont="1" applyProtection="1">
      <alignment horizontal="right"/>
    </xf>
    <xf numFmtId="0" fontId="15" fillId="0" borderId="5" xfId="7" applyNumberFormat="1" applyFont="1" applyProtection="1">
      <alignment horizontal="left" wrapText="1" indent="2"/>
    </xf>
    <xf numFmtId="49" fontId="15" fillId="0" borderId="11" xfId="121" applyNumberFormat="1" applyFont="1" applyProtection="1">
      <alignment horizontal="center"/>
    </xf>
    <xf numFmtId="0" fontId="19" fillId="4" borderId="0" xfId="0" applyFont="1" applyFill="1"/>
    <xf numFmtId="0" fontId="21" fillId="4" borderId="0" xfId="0" applyFont="1" applyFill="1"/>
    <xf numFmtId="0" fontId="22" fillId="0" borderId="65" xfId="0" applyFont="1" applyBorder="1" applyAlignment="1">
      <alignment horizontal="center" vertical="top"/>
    </xf>
    <xf numFmtId="49" fontId="22" fillId="0" borderId="65" xfId="0" applyNumberFormat="1" applyFont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center" wrapText="1"/>
    </xf>
    <xf numFmtId="1" fontId="22" fillId="0" borderId="66" xfId="0" applyNumberFormat="1" applyFont="1" applyBorder="1" applyAlignment="1">
      <alignment horizontal="center" vertical="center"/>
    </xf>
    <xf numFmtId="1" fontId="22" fillId="0" borderId="59" xfId="0" applyNumberFormat="1" applyFont="1" applyBorder="1" applyAlignment="1">
      <alignment horizontal="center" vertical="center"/>
    </xf>
    <xf numFmtId="0" fontId="22" fillId="0" borderId="65" xfId="0" applyNumberFormat="1" applyFont="1" applyBorder="1" applyAlignment="1">
      <alignment horizontal="center" vertical="center" wrapText="1"/>
    </xf>
    <xf numFmtId="169" fontId="24" fillId="4" borderId="69" xfId="187" applyNumberFormat="1" applyFont="1" applyFill="1" applyBorder="1" applyAlignment="1" applyProtection="1">
      <alignment horizontal="center"/>
      <protection hidden="1"/>
    </xf>
    <xf numFmtId="169" fontId="24" fillId="4" borderId="59" xfId="187" applyNumberFormat="1" applyFont="1" applyFill="1" applyBorder="1" applyAlignment="1" applyProtection="1">
      <alignment horizontal="center"/>
      <protection hidden="1"/>
    </xf>
    <xf numFmtId="0" fontId="24" fillId="4" borderId="74" xfId="187" applyNumberFormat="1" applyFont="1" applyFill="1" applyBorder="1" applyAlignment="1" applyProtection="1">
      <alignment horizontal="left" vertical="center" wrapText="1"/>
      <protection hidden="1"/>
    </xf>
    <xf numFmtId="0" fontId="24" fillId="4" borderId="69" xfId="187" applyNumberFormat="1" applyFont="1" applyFill="1" applyBorder="1" applyAlignment="1" applyProtection="1">
      <alignment horizontal="left" vertical="center" wrapText="1"/>
      <protection hidden="1"/>
    </xf>
    <xf numFmtId="4" fontId="26" fillId="0" borderId="13" xfId="125" applyNumberFormat="1" applyFont="1" applyProtection="1">
      <alignment horizontal="right"/>
    </xf>
    <xf numFmtId="4" fontId="26" fillId="0" borderId="39" xfId="147" applyNumberFormat="1" applyFont="1" applyProtection="1">
      <alignment horizontal="right"/>
    </xf>
    <xf numFmtId="0" fontId="26" fillId="0" borderId="39" xfId="111" applyNumberFormat="1" applyFont="1" applyProtection="1">
      <alignment horizontal="left" wrapText="1" indent="2"/>
    </xf>
    <xf numFmtId="49" fontId="26" fillId="0" borderId="25" xfId="116" applyNumberFormat="1" applyFont="1" applyProtection="1">
      <alignment horizontal="center"/>
    </xf>
    <xf numFmtId="49" fontId="26" fillId="0" borderId="13" xfId="122" applyNumberFormat="1" applyFont="1" applyProtection="1">
      <alignment horizontal="center"/>
    </xf>
    <xf numFmtId="4" fontId="15" fillId="0" borderId="8" xfId="174" applyNumberFormat="1" applyFont="1" applyAlignment="1" applyProtection="1">
      <alignment horizontal="center"/>
    </xf>
    <xf numFmtId="0" fontId="27" fillId="4" borderId="59" xfId="0" applyFont="1" applyFill="1" applyBorder="1" applyAlignment="1">
      <alignment horizontal="center" vertical="top" wrapText="1"/>
    </xf>
    <xf numFmtId="2" fontId="27" fillId="4" borderId="59" xfId="0" applyNumberFormat="1" applyFont="1" applyFill="1" applyBorder="1" applyAlignment="1">
      <alignment horizontal="center" vertical="top" wrapText="1"/>
    </xf>
    <xf numFmtId="0" fontId="27" fillId="4" borderId="59" xfId="0" applyNumberFormat="1" applyFont="1" applyFill="1" applyBorder="1" applyAlignment="1">
      <alignment horizontal="right" wrapText="1"/>
    </xf>
    <xf numFmtId="2" fontId="27" fillId="4" borderId="59" xfId="0" applyNumberFormat="1" applyFont="1" applyFill="1" applyBorder="1" applyAlignment="1">
      <alignment horizontal="right" wrapText="1"/>
    </xf>
    <xf numFmtId="2" fontId="27" fillId="4" borderId="59" xfId="0" applyNumberFormat="1" applyFont="1" applyFill="1" applyBorder="1" applyAlignment="1">
      <alignment horizontal="center" wrapText="1"/>
    </xf>
    <xf numFmtId="0" fontId="27" fillId="4" borderId="59" xfId="0" applyNumberFormat="1" applyFont="1" applyFill="1" applyBorder="1" applyAlignment="1">
      <alignment horizontal="center" wrapText="1"/>
    </xf>
    <xf numFmtId="0" fontId="28" fillId="4" borderId="0" xfId="0" applyFont="1" applyFill="1"/>
    <xf numFmtId="0" fontId="27" fillId="4" borderId="59" xfId="0" applyFont="1" applyFill="1" applyBorder="1" applyAlignment="1">
      <alignment horizontal="justify"/>
    </xf>
    <xf numFmtId="2" fontId="27" fillId="4" borderId="59" xfId="0" applyNumberFormat="1" applyFont="1" applyFill="1" applyBorder="1" applyAlignment="1">
      <alignment horizontal="center"/>
    </xf>
    <xf numFmtId="167" fontId="19" fillId="4" borderId="0" xfId="0" applyNumberFormat="1" applyFont="1" applyFill="1"/>
    <xf numFmtId="0" fontId="29" fillId="4" borderId="59" xfId="0" applyFont="1" applyFill="1" applyBorder="1" applyAlignment="1">
      <alignment horizontal="justify"/>
    </xf>
    <xf numFmtId="2" fontId="29" fillId="4" borderId="59" xfId="0" applyNumberFormat="1" applyFont="1" applyFill="1" applyBorder="1" applyAlignment="1">
      <alignment horizontal="center"/>
    </xf>
    <xf numFmtId="0" fontId="29" fillId="4" borderId="59" xfId="0" applyNumberFormat="1" applyFont="1" applyFill="1" applyBorder="1" applyAlignment="1">
      <alignment horizontal="right" wrapText="1"/>
    </xf>
    <xf numFmtId="49" fontId="29" fillId="4" borderId="59" xfId="0" applyNumberFormat="1" applyFont="1" applyFill="1" applyBorder="1" applyAlignment="1">
      <alignment horizontal="right" wrapText="1"/>
    </xf>
    <xf numFmtId="2" fontId="29" fillId="4" borderId="59" xfId="0" applyNumberFormat="1" applyFont="1" applyFill="1" applyBorder="1" applyAlignment="1">
      <alignment horizontal="center" wrapText="1"/>
    </xf>
    <xf numFmtId="0" fontId="29" fillId="4" borderId="59" xfId="0" applyNumberFormat="1" applyFont="1" applyFill="1" applyBorder="1" applyAlignment="1">
      <alignment horizontal="center" wrapText="1"/>
    </xf>
    <xf numFmtId="0" fontId="30" fillId="4" borderId="59" xfId="0" applyFont="1" applyFill="1" applyBorder="1" applyAlignment="1">
      <alignment horizontal="justify"/>
    </xf>
    <xf numFmtId="0" fontId="30" fillId="4" borderId="59" xfId="0" applyNumberFormat="1" applyFont="1" applyFill="1" applyBorder="1" applyAlignment="1">
      <alignment horizontal="center" wrapText="1"/>
    </xf>
    <xf numFmtId="2" fontId="30" fillId="4" borderId="59" xfId="0" applyNumberFormat="1" applyFont="1" applyFill="1" applyBorder="1" applyAlignment="1">
      <alignment horizontal="center"/>
    </xf>
    <xf numFmtId="0" fontId="30" fillId="4" borderId="59" xfId="0" applyNumberFormat="1" applyFont="1" applyFill="1" applyBorder="1" applyAlignment="1">
      <alignment horizontal="right" wrapText="1"/>
    </xf>
    <xf numFmtId="2" fontId="30" fillId="4" borderId="59" xfId="0" applyNumberFormat="1" applyFont="1" applyFill="1" applyBorder="1" applyAlignment="1">
      <alignment horizontal="right" wrapText="1"/>
    </xf>
    <xf numFmtId="2" fontId="30" fillId="4" borderId="59" xfId="0" applyNumberFormat="1" applyFont="1" applyFill="1" applyBorder="1" applyAlignment="1">
      <alignment horizontal="center" wrapText="1"/>
    </xf>
    <xf numFmtId="2" fontId="29" fillId="4" borderId="59" xfId="0" applyNumberFormat="1" applyFont="1" applyFill="1" applyBorder="1" applyAlignment="1">
      <alignment horizontal="right" wrapText="1"/>
    </xf>
    <xf numFmtId="0" fontId="31" fillId="4" borderId="59" xfId="0" applyFont="1" applyFill="1" applyBorder="1" applyAlignment="1">
      <alignment horizontal="justify"/>
    </xf>
    <xf numFmtId="2" fontId="31" fillId="4" borderId="59" xfId="0" applyNumberFormat="1" applyFont="1" applyFill="1" applyBorder="1" applyAlignment="1">
      <alignment horizontal="center"/>
    </xf>
    <xf numFmtId="0" fontId="31" fillId="4" borderId="59" xfId="0" applyNumberFormat="1" applyFont="1" applyFill="1" applyBorder="1" applyAlignment="1">
      <alignment horizontal="right" wrapText="1"/>
    </xf>
    <xf numFmtId="2" fontId="31" fillId="4" borderId="59" xfId="0" applyNumberFormat="1" applyFont="1" applyFill="1" applyBorder="1" applyAlignment="1">
      <alignment horizontal="right" wrapText="1"/>
    </xf>
    <xf numFmtId="2" fontId="31" fillId="4" borderId="59" xfId="0" applyNumberFormat="1" applyFont="1" applyFill="1" applyBorder="1" applyAlignment="1">
      <alignment horizontal="center" wrapText="1"/>
    </xf>
    <xf numFmtId="0" fontId="31" fillId="4" borderId="59" xfId="0" applyNumberFormat="1" applyFont="1" applyFill="1" applyBorder="1" applyAlignment="1">
      <alignment horizontal="center" wrapText="1"/>
    </xf>
    <xf numFmtId="167" fontId="28" fillId="4" borderId="0" xfId="0" applyNumberFormat="1" applyFont="1" applyFill="1"/>
    <xf numFmtId="0" fontId="29" fillId="4" borderId="68" xfId="0" applyFont="1" applyFill="1" applyBorder="1" applyAlignment="1">
      <alignment horizontal="justify"/>
    </xf>
    <xf numFmtId="0" fontId="29" fillId="4" borderId="65" xfId="0" applyFont="1" applyFill="1" applyBorder="1" applyAlignment="1">
      <alignment horizontal="justify"/>
    </xf>
    <xf numFmtId="0" fontId="29" fillId="4" borderId="65" xfId="0" applyNumberFormat="1" applyFont="1" applyFill="1" applyBorder="1" applyAlignment="1">
      <alignment horizontal="center" wrapText="1"/>
    </xf>
    <xf numFmtId="2" fontId="32" fillId="4" borderId="59" xfId="0" applyNumberFormat="1" applyFont="1" applyFill="1" applyBorder="1" applyAlignment="1">
      <alignment horizontal="center"/>
    </xf>
    <xf numFmtId="0" fontId="32" fillId="4" borderId="67" xfId="0" applyNumberFormat="1" applyFont="1" applyFill="1" applyBorder="1" applyAlignment="1">
      <alignment horizontal="right" wrapText="1"/>
    </xf>
    <xf numFmtId="2" fontId="32" fillId="4" borderId="67" xfId="0" applyNumberFormat="1" applyFont="1" applyFill="1" applyBorder="1" applyAlignment="1">
      <alignment horizontal="right" wrapText="1"/>
    </xf>
    <xf numFmtId="2" fontId="29" fillId="4" borderId="68" xfId="0" applyNumberFormat="1" applyFont="1" applyFill="1" applyBorder="1" applyAlignment="1">
      <alignment horizontal="center"/>
    </xf>
    <xf numFmtId="2" fontId="29" fillId="4" borderId="68" xfId="0" applyNumberFormat="1" applyFont="1" applyFill="1" applyBorder="1" applyAlignment="1">
      <alignment horizontal="center" wrapText="1"/>
    </xf>
    <xf numFmtId="0" fontId="29" fillId="4" borderId="68" xfId="0" applyNumberFormat="1" applyFont="1" applyFill="1" applyBorder="1" applyAlignment="1">
      <alignment horizontal="center" wrapText="1"/>
    </xf>
    <xf numFmtId="0" fontId="30" fillId="4" borderId="68" xfId="0" applyFont="1" applyFill="1" applyBorder="1" applyAlignment="1">
      <alignment horizontal="justify"/>
    </xf>
    <xf numFmtId="2" fontId="32" fillId="4" borderId="59" xfId="0" applyNumberFormat="1" applyFont="1" applyFill="1" applyBorder="1" applyAlignment="1">
      <alignment horizontal="center" wrapText="1"/>
    </xf>
    <xf numFmtId="0" fontId="30" fillId="4" borderId="59" xfId="0" applyFont="1" applyFill="1" applyBorder="1" applyAlignment="1">
      <alignment wrapText="1"/>
    </xf>
    <xf numFmtId="0" fontId="29" fillId="4" borderId="59" xfId="0" applyFont="1" applyFill="1" applyBorder="1" applyAlignment="1">
      <alignment wrapText="1"/>
    </xf>
    <xf numFmtId="0" fontId="29" fillId="4" borderId="0" xfId="0" applyFont="1" applyFill="1" applyAlignment="1">
      <alignment wrapText="1"/>
    </xf>
    <xf numFmtId="2" fontId="29" fillId="4" borderId="65" xfId="0" applyNumberFormat="1" applyFont="1" applyFill="1" applyBorder="1" applyAlignment="1">
      <alignment horizontal="right" wrapText="1"/>
    </xf>
    <xf numFmtId="0" fontId="29" fillId="4" borderId="69" xfId="0" applyFont="1" applyFill="1" applyBorder="1" applyAlignment="1">
      <alignment wrapText="1"/>
    </xf>
    <xf numFmtId="2" fontId="31" fillId="4" borderId="65" xfId="0" applyNumberFormat="1" applyFont="1" applyFill="1" applyBorder="1" applyAlignment="1">
      <alignment horizontal="center"/>
    </xf>
    <xf numFmtId="0" fontId="31" fillId="4" borderId="65" xfId="0" applyNumberFormat="1" applyFont="1" applyFill="1" applyBorder="1" applyAlignment="1">
      <alignment horizontal="right" wrapText="1"/>
    </xf>
    <xf numFmtId="2" fontId="29" fillId="4" borderId="65" xfId="0" applyNumberFormat="1" applyFont="1" applyFill="1" applyBorder="1" applyAlignment="1">
      <alignment horizontal="center" wrapText="1"/>
    </xf>
    <xf numFmtId="0" fontId="32" fillId="4" borderId="65" xfId="0" applyNumberFormat="1" applyFont="1" applyFill="1" applyBorder="1" applyAlignment="1">
      <alignment horizontal="center" wrapText="1"/>
    </xf>
    <xf numFmtId="2" fontId="31" fillId="4" borderId="65" xfId="0" applyNumberFormat="1" applyFont="1" applyFill="1" applyBorder="1" applyAlignment="1">
      <alignment horizontal="right" wrapText="1"/>
    </xf>
    <xf numFmtId="2" fontId="31" fillId="4" borderId="65" xfId="0" applyNumberFormat="1" applyFont="1" applyFill="1" applyBorder="1" applyAlignment="1">
      <alignment horizontal="center" wrapText="1"/>
    </xf>
    <xf numFmtId="0" fontId="31" fillId="4" borderId="65" xfId="0" applyNumberFormat="1" applyFont="1" applyFill="1" applyBorder="1" applyAlignment="1">
      <alignment horizontal="center" wrapText="1"/>
    </xf>
    <xf numFmtId="0" fontId="29" fillId="4" borderId="65" xfId="0" applyFont="1" applyFill="1" applyBorder="1" applyAlignment="1">
      <alignment horizontal="justify" vertical="center"/>
    </xf>
    <xf numFmtId="0" fontId="29" fillId="4" borderId="65" xfId="0" applyFont="1" applyFill="1" applyBorder="1" applyAlignment="1">
      <alignment wrapText="1"/>
    </xf>
    <xf numFmtId="0" fontId="31" fillId="4" borderId="65" xfId="0" applyFont="1" applyFill="1" applyBorder="1" applyAlignment="1">
      <alignment horizontal="justify"/>
    </xf>
    <xf numFmtId="2" fontId="29" fillId="4" borderId="65" xfId="0" applyNumberFormat="1" applyFont="1" applyFill="1" applyBorder="1" applyAlignment="1">
      <alignment horizontal="center"/>
    </xf>
    <xf numFmtId="0" fontId="29" fillId="4" borderId="65" xfId="0" applyNumberFormat="1" applyFont="1" applyFill="1" applyBorder="1" applyAlignment="1">
      <alignment horizontal="right" wrapText="1"/>
    </xf>
    <xf numFmtId="0" fontId="32" fillId="4" borderId="65" xfId="0" applyFont="1" applyFill="1" applyBorder="1" applyAlignment="1">
      <alignment horizontal="justify" vertical="center"/>
    </xf>
    <xf numFmtId="2" fontId="30" fillId="4" borderId="65" xfId="0" applyNumberFormat="1" applyFont="1" applyFill="1" applyBorder="1" applyAlignment="1">
      <alignment horizontal="center"/>
    </xf>
    <xf numFmtId="0" fontId="30" fillId="4" borderId="65" xfId="0" applyNumberFormat="1" applyFont="1" applyFill="1" applyBorder="1" applyAlignment="1">
      <alignment horizontal="right" wrapText="1"/>
    </xf>
    <xf numFmtId="2" fontId="30" fillId="4" borderId="65" xfId="0" applyNumberFormat="1" applyFont="1" applyFill="1" applyBorder="1" applyAlignment="1">
      <alignment horizontal="right" wrapText="1"/>
    </xf>
    <xf numFmtId="0" fontId="30" fillId="4" borderId="65" xfId="0" applyFont="1" applyFill="1" applyBorder="1" applyAlignment="1">
      <alignment wrapText="1"/>
    </xf>
    <xf numFmtId="2" fontId="30" fillId="4" borderId="65" xfId="0" applyNumberFormat="1" applyFont="1" applyFill="1" applyBorder="1" applyAlignment="1">
      <alignment horizontal="center" wrapText="1"/>
    </xf>
    <xf numFmtId="0" fontId="30" fillId="4" borderId="65" xfId="0" applyNumberFormat="1" applyFont="1" applyFill="1" applyBorder="1" applyAlignment="1">
      <alignment horizontal="center" wrapText="1"/>
    </xf>
    <xf numFmtId="49" fontId="31" fillId="4" borderId="59" xfId="0" applyNumberFormat="1" applyFont="1" applyFill="1" applyBorder="1" applyAlignment="1">
      <alignment horizontal="center"/>
    </xf>
    <xf numFmtId="49" fontId="31" fillId="4" borderId="59" xfId="0" applyNumberFormat="1" applyFont="1" applyFill="1" applyBorder="1" applyAlignment="1">
      <alignment horizontal="right" wrapText="1"/>
    </xf>
    <xf numFmtId="49" fontId="31" fillId="4" borderId="59" xfId="0" applyNumberFormat="1" applyFont="1" applyFill="1" applyBorder="1" applyAlignment="1">
      <alignment horizontal="center" wrapText="1"/>
    </xf>
    <xf numFmtId="49" fontId="30" fillId="4" borderId="59" xfId="0" applyNumberFormat="1" applyFont="1" applyFill="1" applyBorder="1" applyAlignment="1">
      <alignment horizontal="right" wrapText="1"/>
    </xf>
    <xf numFmtId="0" fontId="25" fillId="4" borderId="65" xfId="0" applyFont="1" applyFill="1" applyBorder="1" applyAlignment="1">
      <alignment horizontal="justify"/>
    </xf>
    <xf numFmtId="167" fontId="21" fillId="4" borderId="0" xfId="0" applyNumberFormat="1" applyFont="1" applyFill="1"/>
    <xf numFmtId="0" fontId="33" fillId="4" borderId="59" xfId="0" applyNumberFormat="1" applyFont="1" applyFill="1" applyBorder="1"/>
    <xf numFmtId="0" fontId="29" fillId="4" borderId="59" xfId="0" applyNumberFormat="1" applyFont="1" applyFill="1" applyBorder="1"/>
    <xf numFmtId="2" fontId="33" fillId="4" borderId="59" xfId="0" applyNumberFormat="1" applyFont="1" applyFill="1" applyBorder="1" applyAlignment="1">
      <alignment horizontal="center"/>
    </xf>
    <xf numFmtId="0" fontId="33" fillId="4" borderId="59" xfId="0" applyNumberFormat="1" applyFont="1" applyFill="1" applyBorder="1" applyAlignment="1">
      <alignment horizontal="right" wrapText="1"/>
    </xf>
    <xf numFmtId="2" fontId="33" fillId="4" borderId="59" xfId="0" applyNumberFormat="1" applyFont="1" applyFill="1" applyBorder="1" applyAlignment="1">
      <alignment horizontal="right" wrapText="1"/>
    </xf>
    <xf numFmtId="2" fontId="33" fillId="4" borderId="59" xfId="0" applyNumberFormat="1" applyFont="1" applyFill="1" applyBorder="1" applyAlignment="1">
      <alignment horizontal="center" wrapText="1"/>
    </xf>
    <xf numFmtId="0" fontId="33" fillId="4" borderId="59" xfId="0" applyNumberFormat="1" applyFont="1" applyFill="1" applyBorder="1" applyAlignment="1">
      <alignment horizontal="center" wrapText="1"/>
    </xf>
    <xf numFmtId="0" fontId="33" fillId="4" borderId="65" xfId="0" applyFont="1" applyFill="1" applyBorder="1" applyAlignment="1">
      <alignment horizontal="justify"/>
    </xf>
    <xf numFmtId="0" fontId="31" fillId="4" borderId="59" xfId="0" applyNumberFormat="1" applyFont="1" applyFill="1" applyBorder="1"/>
    <xf numFmtId="0" fontId="31" fillId="4" borderId="0" xfId="0" applyNumberFormat="1" applyFont="1" applyFill="1"/>
    <xf numFmtId="0" fontId="33" fillId="4" borderId="59" xfId="0" applyFont="1" applyFill="1" applyBorder="1" applyAlignment="1">
      <alignment vertical="center" wrapText="1"/>
    </xf>
    <xf numFmtId="0" fontId="31" fillId="4" borderId="59" xfId="0" applyFont="1" applyFill="1" applyBorder="1" applyAlignment="1">
      <alignment horizontal="left" vertical="top" wrapText="1"/>
    </xf>
    <xf numFmtId="2" fontId="31" fillId="4" borderId="59" xfId="0" applyNumberFormat="1" applyFont="1" applyFill="1" applyBorder="1" applyAlignment="1">
      <alignment horizontal="center" vertical="top" wrapText="1"/>
    </xf>
    <xf numFmtId="0" fontId="29" fillId="4" borderId="59" xfId="0" applyFont="1" applyFill="1" applyBorder="1" applyAlignment="1">
      <alignment vertical="top" wrapText="1"/>
    </xf>
    <xf numFmtId="0" fontId="29" fillId="4" borderId="68" xfId="0" applyNumberFormat="1" applyFont="1" applyFill="1" applyBorder="1" applyAlignment="1">
      <alignment horizontal="right" wrapText="1"/>
    </xf>
    <xf numFmtId="2" fontId="29" fillId="4" borderId="68" xfId="0" applyNumberFormat="1" applyFont="1" applyFill="1" applyBorder="1" applyAlignment="1">
      <alignment horizontal="right" wrapText="1"/>
    </xf>
    <xf numFmtId="2" fontId="31" fillId="4" borderId="68" xfId="0" applyNumberFormat="1" applyFont="1" applyFill="1" applyBorder="1" applyAlignment="1">
      <alignment horizontal="center"/>
    </xf>
    <xf numFmtId="2" fontId="31" fillId="4" borderId="59" xfId="0" applyNumberFormat="1" applyFont="1" applyFill="1" applyBorder="1" applyAlignment="1">
      <alignment horizontal="center" vertical="center" wrapText="1"/>
    </xf>
    <xf numFmtId="0" fontId="31" fillId="4" borderId="59" xfId="0" applyNumberFormat="1" applyFont="1" applyFill="1" applyBorder="1" applyAlignment="1">
      <alignment horizontal="left" wrapText="1"/>
    </xf>
    <xf numFmtId="2" fontId="31" fillId="4" borderId="59" xfId="0" applyNumberFormat="1" applyFont="1" applyFill="1" applyBorder="1" applyAlignment="1">
      <alignment horizontal="left" wrapText="1"/>
    </xf>
    <xf numFmtId="0" fontId="21" fillId="4" borderId="0" xfId="0" applyFont="1" applyFill="1" applyAlignment="1">
      <alignment horizontal="left"/>
    </xf>
    <xf numFmtId="2" fontId="29" fillId="4" borderId="67" xfId="0" applyNumberFormat="1" applyFont="1" applyFill="1" applyBorder="1" applyAlignment="1">
      <alignment horizontal="right" wrapText="1"/>
    </xf>
    <xf numFmtId="2" fontId="29" fillId="4" borderId="67" xfId="0" applyNumberFormat="1" applyFont="1" applyFill="1" applyBorder="1" applyAlignment="1">
      <alignment horizontal="center" wrapText="1"/>
    </xf>
    <xf numFmtId="0" fontId="29" fillId="4" borderId="67" xfId="0" applyNumberFormat="1" applyFont="1" applyFill="1" applyBorder="1" applyAlignment="1">
      <alignment horizontal="center" wrapText="1"/>
    </xf>
    <xf numFmtId="2" fontId="29" fillId="4" borderId="70" xfId="0" applyNumberFormat="1" applyFont="1" applyFill="1" applyBorder="1" applyAlignment="1">
      <alignment horizontal="right" wrapText="1"/>
    </xf>
    <xf numFmtId="2" fontId="29" fillId="4" borderId="70" xfId="0" applyNumberFormat="1" applyFont="1" applyFill="1" applyBorder="1" applyAlignment="1">
      <alignment horizontal="center" wrapText="1"/>
    </xf>
    <xf numFmtId="0" fontId="29" fillId="4" borderId="70" xfId="0" applyNumberFormat="1" applyFont="1" applyFill="1" applyBorder="1" applyAlignment="1">
      <alignment horizontal="center" wrapText="1"/>
    </xf>
    <xf numFmtId="0" fontId="29" fillId="4" borderId="59" xfId="0" applyFont="1" applyFill="1" applyBorder="1" applyAlignment="1">
      <alignment horizontal="justify" vertical="center"/>
    </xf>
    <xf numFmtId="0" fontId="29" fillId="4" borderId="0" xfId="0" applyFont="1" applyFill="1" applyAlignment="1">
      <alignment horizontal="justify"/>
    </xf>
    <xf numFmtId="0" fontId="32" fillId="4" borderId="65" xfId="0" applyFont="1" applyFill="1" applyBorder="1" applyAlignment="1">
      <alignment horizontal="justify"/>
    </xf>
    <xf numFmtId="0" fontId="32" fillId="4" borderId="65" xfId="0" applyNumberFormat="1" applyFont="1" applyFill="1" applyBorder="1" applyAlignment="1">
      <alignment horizontal="right" wrapText="1"/>
    </xf>
    <xf numFmtId="2" fontId="32" fillId="4" borderId="70" xfId="0" applyNumberFormat="1" applyFont="1" applyFill="1" applyBorder="1" applyAlignment="1">
      <alignment horizontal="right" wrapText="1"/>
    </xf>
    <xf numFmtId="2" fontId="32" fillId="4" borderId="70" xfId="0" applyNumberFormat="1" applyFont="1" applyFill="1" applyBorder="1" applyAlignment="1">
      <alignment horizontal="center" wrapText="1"/>
    </xf>
    <xf numFmtId="0" fontId="32" fillId="4" borderId="70" xfId="0" applyNumberFormat="1" applyFont="1" applyFill="1" applyBorder="1" applyAlignment="1">
      <alignment horizontal="center" wrapText="1"/>
    </xf>
    <xf numFmtId="0" fontId="28" fillId="0" borderId="0" xfId="0" applyFont="1"/>
    <xf numFmtId="0" fontId="31" fillId="4" borderId="59" xfId="0" applyFont="1" applyFill="1" applyBorder="1"/>
    <xf numFmtId="0" fontId="32" fillId="4" borderId="59" xfId="0" applyFont="1" applyFill="1" applyBorder="1" applyAlignment="1">
      <alignment horizontal="justify" vertical="center"/>
    </xf>
    <xf numFmtId="0" fontId="33" fillId="4" borderId="59" xfId="0" applyFont="1" applyFill="1" applyBorder="1" applyAlignment="1">
      <alignment horizontal="justify"/>
    </xf>
    <xf numFmtId="0" fontId="32" fillId="4" borderId="59" xfId="0" applyNumberFormat="1" applyFont="1" applyFill="1" applyBorder="1" applyAlignment="1">
      <alignment horizontal="right" wrapText="1"/>
    </xf>
    <xf numFmtId="0" fontId="31" fillId="4" borderId="59" xfId="0" applyFont="1" applyFill="1" applyBorder="1" applyAlignment="1">
      <alignment horizontal="center" vertical="top" wrapText="1"/>
    </xf>
    <xf numFmtId="0" fontId="34" fillId="4" borderId="0" xfId="0" applyFont="1" applyFill="1"/>
    <xf numFmtId="2" fontId="29" fillId="4" borderId="0" xfId="0" applyNumberFormat="1" applyFont="1" applyFill="1" applyAlignment="1">
      <alignment horizontal="center"/>
    </xf>
    <xf numFmtId="0" fontId="29" fillId="4" borderId="59" xfId="0" applyFont="1" applyFill="1" applyBorder="1" applyAlignment="1">
      <alignment horizontal="center" wrapText="1"/>
    </xf>
    <xf numFmtId="49" fontId="29" fillId="4" borderId="59" xfId="0" applyNumberFormat="1" applyFont="1" applyFill="1" applyBorder="1" applyAlignment="1">
      <alignment horizontal="center"/>
    </xf>
    <xf numFmtId="49" fontId="29" fillId="4" borderId="65" xfId="0" applyNumberFormat="1" applyFont="1" applyFill="1" applyBorder="1" applyAlignment="1">
      <alignment horizontal="center"/>
    </xf>
    <xf numFmtId="49" fontId="29" fillId="4" borderId="65" xfId="0" applyNumberFormat="1" applyFont="1" applyFill="1" applyBorder="1" applyAlignment="1">
      <alignment horizontal="right" wrapText="1"/>
    </xf>
    <xf numFmtId="49" fontId="31" fillId="4" borderId="65" xfId="0" applyNumberFormat="1" applyFont="1" applyFill="1" applyBorder="1" applyAlignment="1">
      <alignment horizontal="center"/>
    </xf>
    <xf numFmtId="49" fontId="31" fillId="4" borderId="65" xfId="0" applyNumberFormat="1" applyFont="1" applyFill="1" applyBorder="1" applyAlignment="1">
      <alignment horizontal="right" wrapText="1"/>
    </xf>
    <xf numFmtId="0" fontId="31" fillId="4" borderId="69" xfId="0" applyFont="1" applyFill="1" applyBorder="1" applyAlignment="1">
      <alignment wrapText="1"/>
    </xf>
    <xf numFmtId="0" fontId="27" fillId="4" borderId="59" xfId="0" applyFont="1" applyFill="1" applyBorder="1" applyAlignment="1">
      <alignment wrapText="1"/>
    </xf>
    <xf numFmtId="49" fontId="29" fillId="4" borderId="65" xfId="0" applyNumberFormat="1" applyFont="1" applyFill="1" applyBorder="1" applyAlignment="1">
      <alignment horizontal="center" wrapText="1"/>
    </xf>
    <xf numFmtId="0" fontId="31" fillId="4" borderId="65" xfId="0" applyFont="1" applyFill="1" applyBorder="1" applyAlignment="1">
      <alignment wrapText="1"/>
    </xf>
    <xf numFmtId="49" fontId="31" fillId="4" borderId="65" xfId="0" applyNumberFormat="1" applyFont="1" applyFill="1" applyBorder="1" applyAlignment="1">
      <alignment horizontal="center" wrapText="1"/>
    </xf>
    <xf numFmtId="49" fontId="29" fillId="4" borderId="59" xfId="0" applyNumberFormat="1" applyFont="1" applyFill="1" applyBorder="1" applyAlignment="1">
      <alignment horizontal="center" wrapText="1"/>
    </xf>
    <xf numFmtId="0" fontId="24" fillId="4" borderId="77" xfId="187" applyNumberFormat="1" applyFont="1" applyFill="1" applyBorder="1" applyAlignment="1" applyProtection="1">
      <alignment horizontal="left" vertical="center" wrapText="1"/>
      <protection hidden="1"/>
    </xf>
    <xf numFmtId="0" fontId="24" fillId="4" borderId="78" xfId="187" applyNumberFormat="1" applyFont="1" applyFill="1" applyBorder="1" applyAlignment="1" applyProtection="1">
      <alignment horizontal="left" vertical="center" wrapText="1"/>
      <protection hidden="1"/>
    </xf>
    <xf numFmtId="169" fontId="24" fillId="4" borderId="78" xfId="187" applyNumberFormat="1" applyFont="1" applyFill="1" applyBorder="1" applyAlignment="1" applyProtection="1">
      <alignment horizontal="center"/>
      <protection hidden="1"/>
    </xf>
    <xf numFmtId="0" fontId="35" fillId="4" borderId="69" xfId="187" applyNumberFormat="1" applyFont="1" applyFill="1" applyBorder="1" applyAlignment="1" applyProtection="1">
      <alignment horizontal="left" vertical="center" wrapText="1"/>
      <protection hidden="1"/>
    </xf>
    <xf numFmtId="0" fontId="33" fillId="4" borderId="59" xfId="0" applyNumberFormat="1" applyFont="1" applyFill="1" applyBorder="1" applyAlignment="1">
      <alignment horizontal="center"/>
    </xf>
    <xf numFmtId="0" fontId="29" fillId="4" borderId="59" xfId="0" applyNumberFormat="1" applyFont="1" applyFill="1" applyBorder="1" applyAlignment="1">
      <alignment horizontal="center"/>
    </xf>
    <xf numFmtId="0" fontId="24" fillId="4" borderId="72" xfId="0" applyFont="1" applyFill="1" applyBorder="1" applyAlignment="1" applyProtection="1">
      <alignment horizontal="left" vertical="center" wrapText="1"/>
      <protection hidden="1"/>
    </xf>
    <xf numFmtId="0" fontId="37" fillId="4" borderId="73" xfId="0" applyFont="1" applyFill="1" applyBorder="1" applyAlignment="1" applyProtection="1">
      <alignment horizontal="left" vertical="center" wrapText="1"/>
      <protection hidden="1"/>
    </xf>
    <xf numFmtId="169" fontId="24" fillId="4" borderId="73" xfId="0" applyNumberFormat="1" applyFont="1" applyFill="1" applyBorder="1" applyAlignment="1" applyProtection="1">
      <alignment horizontal="right" vertical="center"/>
      <protection hidden="1"/>
    </xf>
    <xf numFmtId="169" fontId="24" fillId="4" borderId="59" xfId="0" applyNumberFormat="1" applyFont="1" applyFill="1" applyBorder="1" applyAlignment="1" applyProtection="1">
      <alignment horizontal="right" vertical="center"/>
      <protection locked="0"/>
    </xf>
    <xf numFmtId="169" fontId="24" fillId="5" borderId="66" xfId="0" applyNumberFormat="1" applyFont="1" applyFill="1" applyBorder="1" applyAlignment="1" applyProtection="1">
      <alignment horizontal="right" vertical="center"/>
      <protection hidden="1"/>
    </xf>
    <xf numFmtId="169" fontId="24" fillId="5" borderId="59" xfId="0" applyNumberFormat="1" applyFont="1" applyFill="1" applyBorder="1" applyAlignment="1" applyProtection="1">
      <alignment horizontal="right"/>
      <protection locked="0"/>
    </xf>
    <xf numFmtId="0" fontId="24" fillId="4" borderId="74" xfId="0" applyFont="1" applyFill="1" applyBorder="1" applyAlignment="1" applyProtection="1">
      <alignment horizontal="left" vertical="center" wrapText="1"/>
      <protection hidden="1"/>
    </xf>
    <xf numFmtId="0" fontId="24" fillId="4" borderId="69" xfId="0" applyFont="1" applyFill="1" applyBorder="1" applyAlignment="1" applyProtection="1">
      <alignment horizontal="left" vertical="center" wrapText="1"/>
      <protection hidden="1"/>
    </xf>
    <xf numFmtId="169" fontId="24" fillId="4" borderId="69" xfId="188" applyNumberFormat="1" applyFont="1" applyFill="1" applyBorder="1" applyAlignment="1" applyProtection="1">
      <alignment horizontal="right" vertical="center"/>
      <protection hidden="1"/>
    </xf>
    <xf numFmtId="169" fontId="39" fillId="4" borderId="59" xfId="188" applyNumberFormat="1" applyFont="1" applyFill="1" applyBorder="1" applyAlignment="1" applyProtection="1">
      <alignment horizontal="right" vertical="center"/>
      <protection hidden="1"/>
    </xf>
    <xf numFmtId="169" fontId="24" fillId="4" borderId="59" xfId="0" applyNumberFormat="1" applyFont="1" applyFill="1" applyBorder="1" applyAlignment="1" applyProtection="1">
      <alignment horizontal="right"/>
      <protection locked="0"/>
    </xf>
    <xf numFmtId="169" fontId="24" fillId="4" borderId="69" xfId="187" applyNumberFormat="1" applyFont="1" applyFill="1" applyBorder="1" applyAlignment="1" applyProtection="1">
      <alignment horizontal="right" vertical="center"/>
      <protection hidden="1"/>
    </xf>
    <xf numFmtId="169" fontId="24" fillId="4" borderId="59" xfId="187" applyNumberFormat="1" applyFont="1" applyFill="1" applyBorder="1" applyAlignment="1" applyProtection="1">
      <alignment horizontal="right" vertical="center"/>
      <protection hidden="1"/>
    </xf>
    <xf numFmtId="169" fontId="24" fillId="4" borderId="69" xfId="0" applyNumberFormat="1" applyFont="1" applyFill="1" applyBorder="1" applyAlignment="1" applyProtection="1">
      <alignment horizontal="right" vertical="center"/>
      <protection hidden="1"/>
    </xf>
    <xf numFmtId="169" fontId="24" fillId="0" borderId="69" xfId="187" applyNumberFormat="1" applyFont="1" applyFill="1" applyBorder="1" applyAlignment="1" applyProtection="1">
      <alignment horizontal="right" vertical="center"/>
      <protection hidden="1"/>
    </xf>
    <xf numFmtId="169" fontId="24" fillId="0" borderId="59" xfId="187" applyNumberFormat="1" applyFont="1" applyFill="1" applyBorder="1" applyAlignment="1" applyProtection="1">
      <alignment horizontal="right" vertical="center"/>
      <protection hidden="1"/>
    </xf>
    <xf numFmtId="169" fontId="24" fillId="4" borderId="59" xfId="188" applyNumberFormat="1" applyFont="1" applyFill="1" applyBorder="1" applyAlignment="1" applyProtection="1">
      <alignment horizontal="right" vertical="center"/>
      <protection hidden="1"/>
    </xf>
    <xf numFmtId="169" fontId="24" fillId="6" borderId="69" xfId="188" applyNumberFormat="1" applyFont="1" applyFill="1" applyBorder="1" applyAlignment="1" applyProtection="1">
      <alignment horizontal="right" vertical="center"/>
      <protection hidden="1"/>
    </xf>
    <xf numFmtId="169" fontId="24" fillId="5" borderId="59" xfId="0" applyNumberFormat="1" applyFont="1" applyFill="1" applyBorder="1" applyAlignment="1" applyProtection="1">
      <alignment horizontal="right" vertical="center"/>
      <protection locked="0"/>
    </xf>
    <xf numFmtId="0" fontId="24" fillId="0" borderId="74" xfId="187" applyNumberFormat="1" applyFont="1" applyFill="1" applyBorder="1" applyAlignment="1" applyProtection="1">
      <alignment horizontal="left" vertical="center" wrapText="1"/>
      <protection hidden="1"/>
    </xf>
    <xf numFmtId="0" fontId="24" fillId="0" borderId="69" xfId="187" applyNumberFormat="1" applyFont="1" applyFill="1" applyBorder="1" applyAlignment="1" applyProtection="1">
      <alignment horizontal="left" vertical="center" wrapText="1"/>
      <protection hidden="1"/>
    </xf>
    <xf numFmtId="171" fontId="23" fillId="4" borderId="0" xfId="0" applyNumberFormat="1" applyFont="1" applyFill="1" applyAlignment="1" applyProtection="1">
      <alignment wrapText="1"/>
      <protection hidden="1"/>
    </xf>
    <xf numFmtId="169" fontId="40" fillId="4" borderId="59" xfId="0" applyNumberFormat="1" applyFont="1" applyFill="1" applyBorder="1" applyAlignment="1" applyProtection="1">
      <alignment vertical="center"/>
      <protection locked="0"/>
    </xf>
    <xf numFmtId="169" fontId="40" fillId="4" borderId="59" xfId="0" applyNumberFormat="1" applyFont="1" applyFill="1" applyBorder="1" applyAlignment="1" applyProtection="1">
      <alignment horizontal="right" vertical="center"/>
      <protection locked="0"/>
    </xf>
    <xf numFmtId="170" fontId="41" fillId="0" borderId="0" xfId="0" applyNumberFormat="1" applyFont="1" applyProtection="1">
      <protection locked="0"/>
    </xf>
    <xf numFmtId="0" fontId="38" fillId="4" borderId="66" xfId="0" applyFont="1" applyFill="1" applyBorder="1" applyAlignment="1" applyProtection="1">
      <alignment horizontal="left" vertical="center" wrapText="1"/>
      <protection hidden="1"/>
    </xf>
    <xf numFmtId="0" fontId="38" fillId="4" borderId="69" xfId="0" applyFont="1" applyFill="1" applyBorder="1" applyAlignment="1" applyProtection="1">
      <alignment horizontal="left" vertical="center" wrapText="1"/>
      <protection hidden="1"/>
    </xf>
    <xf numFmtId="4" fontId="27" fillId="4" borderId="59" xfId="0" applyNumberFormat="1" applyFont="1" applyFill="1" applyBorder="1" applyAlignment="1">
      <alignment horizontal="right"/>
    </xf>
    <xf numFmtId="4" fontId="30" fillId="4" borderId="59" xfId="0" applyNumberFormat="1" applyFont="1" applyFill="1" applyBorder="1" applyAlignment="1">
      <alignment horizontal="right"/>
    </xf>
    <xf numFmtId="4" fontId="29" fillId="4" borderId="59" xfId="0" applyNumberFormat="1" applyFont="1" applyFill="1" applyBorder="1" applyAlignment="1">
      <alignment horizontal="right"/>
    </xf>
    <xf numFmtId="4" fontId="31" fillId="4" borderId="59" xfId="0" applyNumberFormat="1" applyFont="1" applyFill="1" applyBorder="1" applyAlignment="1">
      <alignment horizontal="right"/>
    </xf>
    <xf numFmtId="4" fontId="29" fillId="4" borderId="59" xfId="0" applyNumberFormat="1" applyFont="1" applyFill="1" applyBorder="1"/>
    <xf numFmtId="4" fontId="31" fillId="4" borderId="69" xfId="0" applyNumberFormat="1" applyFont="1" applyFill="1" applyBorder="1" applyAlignment="1">
      <alignment horizontal="right"/>
    </xf>
    <xf numFmtId="4" fontId="29" fillId="4" borderId="69" xfId="0" applyNumberFormat="1" applyFont="1" applyFill="1" applyBorder="1" applyAlignment="1">
      <alignment horizontal="right"/>
    </xf>
    <xf numFmtId="4" fontId="29" fillId="4" borderId="69" xfId="0" applyNumberFormat="1" applyFont="1" applyFill="1" applyBorder="1"/>
    <xf numFmtId="4" fontId="33" fillId="4" borderId="59" xfId="0" applyNumberFormat="1" applyFont="1" applyFill="1" applyBorder="1" applyAlignment="1">
      <alignment horizontal="right"/>
    </xf>
    <xf numFmtId="4" fontId="29" fillId="4" borderId="59" xfId="0" applyNumberFormat="1" applyFont="1" applyFill="1" applyBorder="1" applyAlignment="1">
      <alignment wrapText="1"/>
    </xf>
    <xf numFmtId="4" fontId="31" fillId="4" borderId="59" xfId="0" applyNumberFormat="1" applyFont="1" applyFill="1" applyBorder="1"/>
    <xf numFmtId="4" fontId="30" fillId="4" borderId="69" xfId="0" applyNumberFormat="1" applyFont="1" applyFill="1" applyBorder="1" applyAlignment="1">
      <alignment horizontal="right"/>
    </xf>
    <xf numFmtId="4" fontId="32" fillId="4" borderId="59" xfId="0" applyNumberFormat="1" applyFont="1" applyFill="1" applyBorder="1" applyAlignment="1">
      <alignment horizontal="right"/>
    </xf>
    <xf numFmtId="4" fontId="27" fillId="4" borderId="69" xfId="0" applyNumberFormat="1" applyFont="1" applyFill="1" applyBorder="1" applyAlignment="1">
      <alignment horizontal="right"/>
    </xf>
    <xf numFmtId="4" fontId="33" fillId="4" borderId="69" xfId="0" applyNumberFormat="1" applyFont="1" applyFill="1" applyBorder="1" applyAlignment="1">
      <alignment horizontal="right"/>
    </xf>
    <xf numFmtId="49" fontId="14" fillId="0" borderId="62" xfId="108" applyFont="1" applyBorder="1">
      <alignment horizontal="center" vertical="center" wrapText="1"/>
    </xf>
    <xf numFmtId="49" fontId="14" fillId="0" borderId="71" xfId="108" applyFont="1" applyBorder="1">
      <alignment horizontal="center" vertical="center" wrapText="1"/>
    </xf>
    <xf numFmtId="0" fontId="24" fillId="0" borderId="75" xfId="187" applyFont="1" applyBorder="1" applyAlignment="1" applyProtection="1">
      <alignment horizontal="center" vertical="center" wrapText="1"/>
      <protection hidden="1"/>
    </xf>
    <xf numFmtId="0" fontId="24" fillId="0" borderId="76" xfId="187" applyFont="1" applyBorder="1" applyAlignment="1" applyProtection="1">
      <alignment horizontal="center" vertical="center" wrapText="1"/>
      <protection hidden="1"/>
    </xf>
    <xf numFmtId="0" fontId="24" fillId="0" borderId="79" xfId="0" applyFont="1" applyBorder="1" applyAlignment="1" applyProtection="1">
      <alignment horizontal="center" vertical="center" wrapText="1"/>
      <protection hidden="1"/>
    </xf>
    <xf numFmtId="0" fontId="24" fillId="0" borderId="71" xfId="0" applyFont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center"/>
      <protection locked="0"/>
    </xf>
    <xf numFmtId="0" fontId="16" fillId="0" borderId="40" xfId="143" applyNumberFormat="1" applyFont="1" applyBorder="1">
      <alignment horizontal="center"/>
    </xf>
    <xf numFmtId="0" fontId="16" fillId="0" borderId="0" xfId="143" applyNumberFormat="1" applyFont="1" applyBorder="1">
      <alignment horizontal="center"/>
    </xf>
    <xf numFmtId="49" fontId="14" fillId="0" borderId="65" xfId="108" applyFont="1" applyBorder="1">
      <alignment horizontal="center" vertical="center" wrapText="1"/>
    </xf>
    <xf numFmtId="0" fontId="11" fillId="0" borderId="0" xfId="102" applyNumberFormat="1" applyFont="1" applyAlignment="1" applyProtection="1">
      <alignment horizontal="center"/>
    </xf>
    <xf numFmtId="49" fontId="14" fillId="0" borderId="68" xfId="108" applyFont="1" applyBorder="1" applyAlignment="1" applyProtection="1">
      <alignment horizontal="center" vertical="center" wrapText="1"/>
    </xf>
    <xf numFmtId="49" fontId="14" fillId="0" borderId="65" xfId="108" applyFont="1" applyBorder="1" applyAlignment="1" applyProtection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Border="1" applyAlignment="1">
      <alignment horizontal="right" vertical="center" wrapText="1"/>
    </xf>
    <xf numFmtId="0" fontId="14" fillId="0" borderId="59" xfId="0" applyFont="1" applyBorder="1" applyAlignment="1">
      <alignment horizont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59" xfId="0" applyNumberFormat="1" applyFont="1" applyBorder="1" applyAlignment="1">
      <alignment horizontal="center" vertical="center" wrapText="1"/>
    </xf>
    <xf numFmtId="165" fontId="14" fillId="0" borderId="59" xfId="0" applyNumberFormat="1" applyFont="1" applyBorder="1" applyAlignment="1">
      <alignment horizontal="center" vertical="center" wrapText="1"/>
    </xf>
    <xf numFmtId="166" fontId="14" fillId="0" borderId="59" xfId="0" applyNumberFormat="1" applyFont="1" applyBorder="1" applyAlignment="1">
      <alignment horizontal="center" vertical="center" wrapText="1"/>
    </xf>
    <xf numFmtId="0" fontId="3" fillId="0" borderId="0" xfId="13" applyNumberFormat="1" applyProtection="1">
      <alignment horizontal="center"/>
    </xf>
    <xf numFmtId="0" fontId="3" fillId="0" borderId="0" xfId="13">
      <alignment horizontal="center"/>
    </xf>
  </cellXfs>
  <cellStyles count="189">
    <cellStyle name="br" xfId="179"/>
    <cellStyle name="col" xfId="180"/>
    <cellStyle name="Excel Built-in Normal" xfId="186"/>
    <cellStyle name="style0" xfId="181"/>
    <cellStyle name="td" xfId="182"/>
    <cellStyle name="tr" xfId="183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21"/>
    <cellStyle name="xl121" xfId="22"/>
    <cellStyle name="xl122" xfId="23"/>
    <cellStyle name="xl123" xfId="24"/>
    <cellStyle name="xl124" xfId="25"/>
    <cellStyle name="xl125" xfId="26"/>
    <cellStyle name="xl126" xfId="27"/>
    <cellStyle name="xl127" xfId="28"/>
    <cellStyle name="xl128" xfId="29"/>
    <cellStyle name="xl129" xfId="30"/>
    <cellStyle name="xl130" xfId="31"/>
    <cellStyle name="xl131" xfId="32"/>
    <cellStyle name="xl132" xfId="33"/>
    <cellStyle name="xl133" xfId="34"/>
    <cellStyle name="xl134" xfId="35"/>
    <cellStyle name="xl135" xfId="36"/>
    <cellStyle name="xl136" xfId="37"/>
    <cellStyle name="xl137" xfId="38"/>
    <cellStyle name="xl138" xfId="39"/>
    <cellStyle name="xl139" xfId="40"/>
    <cellStyle name="xl140" xfId="41"/>
    <cellStyle name="xl141" xfId="42"/>
    <cellStyle name="xl142" xfId="43"/>
    <cellStyle name="xl143" xfId="44"/>
    <cellStyle name="xl144" xfId="45"/>
    <cellStyle name="xl145" xfId="46"/>
    <cellStyle name="xl146" xfId="47"/>
    <cellStyle name="xl147" xfId="48"/>
    <cellStyle name="xl148" xfId="49"/>
    <cellStyle name="xl149" xfId="50"/>
    <cellStyle name="xl150" xfId="51"/>
    <cellStyle name="xl151" xfId="52"/>
    <cellStyle name="xl152" xfId="53"/>
    <cellStyle name="xl153" xfId="54"/>
    <cellStyle name="xl154" xfId="55"/>
    <cellStyle name="xl155" xfId="56"/>
    <cellStyle name="xl156" xfId="57"/>
    <cellStyle name="xl157" xfId="58"/>
    <cellStyle name="xl158" xfId="59"/>
    <cellStyle name="xl159" xfId="60"/>
    <cellStyle name="xl160" xfId="61"/>
    <cellStyle name="xl161" xfId="62"/>
    <cellStyle name="xl162" xfId="63"/>
    <cellStyle name="xl163" xfId="64"/>
    <cellStyle name="xl164" xfId="65"/>
    <cellStyle name="xl165" xfId="66"/>
    <cellStyle name="xl166" xfId="67"/>
    <cellStyle name="xl167" xfId="68"/>
    <cellStyle name="xl168" xfId="69"/>
    <cellStyle name="xl169" xfId="70"/>
    <cellStyle name="xl170" xfId="71"/>
    <cellStyle name="xl171" xfId="72"/>
    <cellStyle name="xl172" xfId="73"/>
    <cellStyle name="xl173" xfId="74"/>
    <cellStyle name="xl174" xfId="75"/>
    <cellStyle name="xl175" xfId="76"/>
    <cellStyle name="xl176" xfId="77"/>
    <cellStyle name="xl177" xfId="78"/>
    <cellStyle name="xl178" xfId="79"/>
    <cellStyle name="xl179" xfId="80"/>
    <cellStyle name="xl180" xfId="81"/>
    <cellStyle name="xl181" xfId="82"/>
    <cellStyle name="xl182" xfId="83"/>
    <cellStyle name="xl183" xfId="84"/>
    <cellStyle name="xl184" xfId="85"/>
    <cellStyle name="xl185" xfId="86"/>
    <cellStyle name="xl186" xfId="87"/>
    <cellStyle name="xl187" xfId="88"/>
    <cellStyle name="xl188" xfId="89"/>
    <cellStyle name="xl189" xfId="90"/>
    <cellStyle name="xl190" xfId="91"/>
    <cellStyle name="xl191" xfId="92"/>
    <cellStyle name="xl192" xfId="93"/>
    <cellStyle name="xl193" xfId="94"/>
    <cellStyle name="xl194" xfId="95"/>
    <cellStyle name="xl195" xfId="96"/>
    <cellStyle name="xl196" xfId="97"/>
    <cellStyle name="xl197" xfId="98"/>
    <cellStyle name="xl198" xfId="99"/>
    <cellStyle name="xl199" xfId="100"/>
    <cellStyle name="xl200" xfId="101"/>
    <cellStyle name="xl21" xfId="184"/>
    <cellStyle name="xl22" xfId="102"/>
    <cellStyle name="xl23" xfId="103"/>
    <cellStyle name="xl24" xfId="104"/>
    <cellStyle name="xl25" xfId="105"/>
    <cellStyle name="xl26" xfId="106"/>
    <cellStyle name="xl27" xfId="107"/>
    <cellStyle name="xl28" xfId="108"/>
    <cellStyle name="xl29" xfId="109"/>
    <cellStyle name="xl30" xfId="110"/>
    <cellStyle name="xl31" xfId="111"/>
    <cellStyle name="xl32" xfId="185"/>
    <cellStyle name="xl33" xfId="112"/>
    <cellStyle name="xl34" xfId="113"/>
    <cellStyle name="xl35" xfId="114"/>
    <cellStyle name="xl36" xfId="115"/>
    <cellStyle name="xl37" xfId="116"/>
    <cellStyle name="xl38" xfId="117"/>
    <cellStyle name="xl39" xfId="118"/>
    <cellStyle name="xl40" xfId="119"/>
    <cellStyle name="xl41" xfId="120"/>
    <cellStyle name="xl42" xfId="121"/>
    <cellStyle name="xl43" xfId="122"/>
    <cellStyle name="xl44" xfId="123"/>
    <cellStyle name="xl45" xfId="124"/>
    <cellStyle name="xl46" xfId="125"/>
    <cellStyle name="xl47" xfId="126"/>
    <cellStyle name="xl48" xfId="127"/>
    <cellStyle name="xl49" xfId="128"/>
    <cellStyle name="xl50" xfId="129"/>
    <cellStyle name="xl51" xfId="130"/>
    <cellStyle name="xl52" xfId="131"/>
    <cellStyle name="xl53" xfId="132"/>
    <cellStyle name="xl54" xfId="133"/>
    <cellStyle name="xl55" xfId="134"/>
    <cellStyle name="xl56" xfId="135"/>
    <cellStyle name="xl57" xfId="136"/>
    <cellStyle name="xl58" xfId="137"/>
    <cellStyle name="xl59" xfId="138"/>
    <cellStyle name="xl60" xfId="139"/>
    <cellStyle name="xl61" xfId="140"/>
    <cellStyle name="xl62" xfId="141"/>
    <cellStyle name="xl63" xfId="142"/>
    <cellStyle name="xl64" xfId="143"/>
    <cellStyle name="xl65" xfId="144"/>
    <cellStyle name="xl66" xfId="145"/>
    <cellStyle name="xl67" xfId="146"/>
    <cellStyle name="xl68" xfId="147"/>
    <cellStyle name="xl69" xfId="148"/>
    <cellStyle name="xl70" xfId="149"/>
    <cellStyle name="xl71" xfId="150"/>
    <cellStyle name="xl72" xfId="151"/>
    <cellStyle name="xl73" xfId="152"/>
    <cellStyle name="xl74" xfId="153"/>
    <cellStyle name="xl75" xfId="154"/>
    <cellStyle name="xl76" xfId="155"/>
    <cellStyle name="xl77" xfId="156"/>
    <cellStyle name="xl78" xfId="157"/>
    <cellStyle name="xl79" xfId="158"/>
    <cellStyle name="xl80" xfId="159"/>
    <cellStyle name="xl81" xfId="160"/>
    <cellStyle name="xl82" xfId="161"/>
    <cellStyle name="xl83" xfId="162"/>
    <cellStyle name="xl84" xfId="163"/>
    <cellStyle name="xl85" xfId="164"/>
    <cellStyle name="xl86" xfId="165"/>
    <cellStyle name="xl87" xfId="166"/>
    <cellStyle name="xl88" xfId="167"/>
    <cellStyle name="xl89" xfId="168"/>
    <cellStyle name="xl90" xfId="169"/>
    <cellStyle name="xl91" xfId="170"/>
    <cellStyle name="xl92" xfId="171"/>
    <cellStyle name="xl93" xfId="172"/>
    <cellStyle name="xl94" xfId="173"/>
    <cellStyle name="xl95" xfId="174"/>
    <cellStyle name="xl96" xfId="175"/>
    <cellStyle name="xl97" xfId="176"/>
    <cellStyle name="xl98" xfId="177"/>
    <cellStyle name="xl99" xfId="178"/>
    <cellStyle name="Обычный" xfId="0" builtinId="0"/>
    <cellStyle name="Обычный 2" xfId="187"/>
    <cellStyle name="Обычный 3" xfId="188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E49"/>
  <sheetViews>
    <sheetView tabSelected="1" view="pageBreakPreview" topLeftCell="A37" zoomScale="90" zoomScaleNormal="148" zoomScaleSheetLayoutView="90" zoomScalePageLayoutView="70" workbookViewId="0">
      <selection activeCell="D48" sqref="D48"/>
    </sheetView>
  </sheetViews>
  <sheetFormatPr defaultColWidth="9.109375" defaultRowHeight="14.4" x14ac:dyDescent="0.3"/>
  <cols>
    <col min="1" max="1" width="26" style="1" customWidth="1"/>
    <col min="2" max="2" width="47.5546875" style="1" customWidth="1"/>
    <col min="3" max="3" width="17.33203125" style="1" customWidth="1"/>
    <col min="4" max="4" width="16.5546875" style="1" customWidth="1"/>
    <col min="5" max="5" width="16.6640625" style="1" customWidth="1"/>
    <col min="6" max="6" width="19.109375" style="1" customWidth="1"/>
    <col min="7" max="8" width="9.109375" style="1"/>
    <col min="9" max="10" width="9.109375" style="1" customWidth="1"/>
    <col min="11" max="16384" width="9.109375" style="1"/>
  </cols>
  <sheetData>
    <row r="1" spans="1:5" ht="66" customHeight="1" x14ac:dyDescent="0.35">
      <c r="A1" s="270" t="s">
        <v>929</v>
      </c>
      <c r="B1" s="270"/>
      <c r="C1" s="270"/>
      <c r="D1" s="270"/>
      <c r="E1" s="270"/>
    </row>
    <row r="2" spans="1:5" ht="21" customHeight="1" thickBot="1" x14ac:dyDescent="0.35">
      <c r="A2" s="271" t="s">
        <v>901</v>
      </c>
      <c r="B2" s="272"/>
      <c r="C2" s="272"/>
      <c r="D2" s="272"/>
      <c r="E2" s="272"/>
    </row>
    <row r="3" spans="1:5" ht="14.4" customHeight="1" x14ac:dyDescent="0.3">
      <c r="A3" s="266" t="s">
        <v>368</v>
      </c>
      <c r="B3" s="268" t="s">
        <v>370</v>
      </c>
      <c r="C3" s="264" t="s">
        <v>0</v>
      </c>
      <c r="D3" s="264" t="s">
        <v>1</v>
      </c>
      <c r="E3" s="264" t="s">
        <v>369</v>
      </c>
    </row>
    <row r="4" spans="1:5" ht="51" customHeight="1" thickBot="1" x14ac:dyDescent="0.35">
      <c r="A4" s="267"/>
      <c r="B4" s="269"/>
      <c r="C4" s="265"/>
      <c r="D4" s="265"/>
      <c r="E4" s="273"/>
    </row>
    <row r="5" spans="1:5" ht="21.6" thickBot="1" x14ac:dyDescent="0.35">
      <c r="A5" s="222" t="s">
        <v>692</v>
      </c>
      <c r="B5" s="223" t="s">
        <v>693</v>
      </c>
      <c r="C5" s="224">
        <f>C6+C20</f>
        <v>123311666.59</v>
      </c>
      <c r="D5" s="224">
        <f>D6+D20</f>
        <v>40651613.612999991</v>
      </c>
      <c r="E5" s="225">
        <f>C5-D5</f>
        <v>82660052.977000013</v>
      </c>
    </row>
    <row r="6" spans="1:5" ht="20.399999999999999" x14ac:dyDescent="0.3">
      <c r="A6" s="222" t="s">
        <v>692</v>
      </c>
      <c r="B6" s="247" t="s">
        <v>902</v>
      </c>
      <c r="C6" s="226">
        <f>C7+C9+C11+C15+C19</f>
        <v>94038700</v>
      </c>
      <c r="D6" s="226">
        <f>D7+D9+D11+D15+D19</f>
        <v>37434558.999999993</v>
      </c>
      <c r="E6" s="227">
        <f>C6-D6</f>
        <v>56604141.000000007</v>
      </c>
    </row>
    <row r="7" spans="1:5" x14ac:dyDescent="0.3">
      <c r="A7" s="228" t="s">
        <v>694</v>
      </c>
      <c r="B7" s="229" t="s">
        <v>18</v>
      </c>
      <c r="C7" s="230">
        <v>52362600</v>
      </c>
      <c r="D7" s="231">
        <f>D8</f>
        <v>22418464</v>
      </c>
      <c r="E7" s="232">
        <f t="shared" ref="E7:E38" si="0">C7-D7</f>
        <v>29944136</v>
      </c>
    </row>
    <row r="8" spans="1:5" x14ac:dyDescent="0.3">
      <c r="A8" s="228" t="s">
        <v>695</v>
      </c>
      <c r="B8" s="229" t="s">
        <v>19</v>
      </c>
      <c r="C8" s="230">
        <v>52362600</v>
      </c>
      <c r="D8" s="231">
        <v>22418464</v>
      </c>
      <c r="E8" s="232">
        <f t="shared" si="0"/>
        <v>29944136</v>
      </c>
    </row>
    <row r="9" spans="1:5" ht="39.6" x14ac:dyDescent="0.3">
      <c r="A9" s="228" t="s">
        <v>696</v>
      </c>
      <c r="B9" s="229" t="s">
        <v>20</v>
      </c>
      <c r="C9" s="233">
        <v>11636100</v>
      </c>
      <c r="D9" s="234">
        <f>D10</f>
        <v>5521241.4699999997</v>
      </c>
      <c r="E9" s="225">
        <f t="shared" si="0"/>
        <v>6114858.5300000003</v>
      </c>
    </row>
    <row r="10" spans="1:5" ht="39.6" x14ac:dyDescent="0.3">
      <c r="A10" s="228" t="s">
        <v>697</v>
      </c>
      <c r="B10" s="229" t="s">
        <v>698</v>
      </c>
      <c r="C10" s="233">
        <v>11636100</v>
      </c>
      <c r="D10" s="234">
        <v>5521241.4699999997</v>
      </c>
      <c r="E10" s="225">
        <f t="shared" si="0"/>
        <v>6114858.5300000003</v>
      </c>
    </row>
    <row r="11" spans="1:5" x14ac:dyDescent="0.3">
      <c r="A11" s="228" t="s">
        <v>699</v>
      </c>
      <c r="B11" s="229" t="s">
        <v>21</v>
      </c>
      <c r="C11" s="235">
        <f>C12+C13+C14</f>
        <v>3140000</v>
      </c>
      <c r="D11" s="235">
        <f>D12+D13+D14</f>
        <v>1278717.8999999999</v>
      </c>
      <c r="E11" s="225">
        <f t="shared" si="0"/>
        <v>1861282.1</v>
      </c>
    </row>
    <row r="12" spans="1:5" ht="26.4" x14ac:dyDescent="0.3">
      <c r="A12" s="228" t="s">
        <v>903</v>
      </c>
      <c r="B12" s="229" t="s">
        <v>904</v>
      </c>
      <c r="C12" s="235">
        <v>0</v>
      </c>
      <c r="D12" s="235">
        <v>0</v>
      </c>
      <c r="E12" s="225">
        <f t="shared" si="0"/>
        <v>0</v>
      </c>
    </row>
    <row r="13" spans="1:5" ht="52.8" x14ac:dyDescent="0.3">
      <c r="A13" s="228" t="s">
        <v>905</v>
      </c>
      <c r="B13" s="229" t="s">
        <v>906</v>
      </c>
      <c r="C13" s="236">
        <v>2020000</v>
      </c>
      <c r="D13" s="237">
        <v>1016005</v>
      </c>
      <c r="E13" s="225">
        <f t="shared" si="0"/>
        <v>1003995</v>
      </c>
    </row>
    <row r="14" spans="1:5" ht="79.2" x14ac:dyDescent="0.3">
      <c r="A14" s="228" t="s">
        <v>700</v>
      </c>
      <c r="B14" s="229" t="s">
        <v>907</v>
      </c>
      <c r="C14" s="233">
        <v>1120000</v>
      </c>
      <c r="D14" s="234">
        <v>262712.90000000002</v>
      </c>
      <c r="E14" s="225">
        <f t="shared" si="0"/>
        <v>857287.1</v>
      </c>
    </row>
    <row r="15" spans="1:5" x14ac:dyDescent="0.3">
      <c r="A15" s="228" t="s">
        <v>701</v>
      </c>
      <c r="B15" s="229" t="s">
        <v>22</v>
      </c>
      <c r="C15" s="235">
        <v>21800000</v>
      </c>
      <c r="D15" s="235">
        <f>D16</f>
        <v>4931926.59</v>
      </c>
      <c r="E15" s="225">
        <f t="shared" si="0"/>
        <v>16868073.41</v>
      </c>
    </row>
    <row r="16" spans="1:5" x14ac:dyDescent="0.3">
      <c r="A16" s="228" t="s">
        <v>702</v>
      </c>
      <c r="B16" s="229" t="s">
        <v>23</v>
      </c>
      <c r="C16" s="235">
        <f>C17+C18</f>
        <v>21800000</v>
      </c>
      <c r="D16" s="235">
        <f>D17+D18</f>
        <v>4931926.59</v>
      </c>
      <c r="E16" s="225">
        <f t="shared" si="0"/>
        <v>16868073.41</v>
      </c>
    </row>
    <row r="17" spans="1:5" x14ac:dyDescent="0.3">
      <c r="A17" s="228" t="s">
        <v>908</v>
      </c>
      <c r="B17" s="229" t="s">
        <v>909</v>
      </c>
      <c r="C17" s="236">
        <v>6800000</v>
      </c>
      <c r="D17" s="237">
        <v>2861634.86</v>
      </c>
      <c r="E17" s="225">
        <f t="shared" si="0"/>
        <v>3938365.14</v>
      </c>
    </row>
    <row r="18" spans="1:5" x14ac:dyDescent="0.3">
      <c r="A18" s="228" t="s">
        <v>910</v>
      </c>
      <c r="B18" s="229" t="s">
        <v>911</v>
      </c>
      <c r="C18" s="236">
        <v>15000000</v>
      </c>
      <c r="D18" s="237">
        <v>2070291.73</v>
      </c>
      <c r="E18" s="225">
        <f t="shared" si="0"/>
        <v>12929708.27</v>
      </c>
    </row>
    <row r="19" spans="1:5" ht="15" thickBot="1" x14ac:dyDescent="0.35">
      <c r="A19" s="228" t="s">
        <v>703</v>
      </c>
      <c r="B19" s="229" t="s">
        <v>24</v>
      </c>
      <c r="C19" s="230">
        <v>5100000</v>
      </c>
      <c r="D19" s="238">
        <v>3284209.04</v>
      </c>
      <c r="E19" s="225">
        <f t="shared" si="0"/>
        <v>1815790.96</v>
      </c>
    </row>
    <row r="20" spans="1:5" ht="20.399999999999999" x14ac:dyDescent="0.3">
      <c r="A20" s="222" t="s">
        <v>692</v>
      </c>
      <c r="B20" s="248" t="s">
        <v>912</v>
      </c>
      <c r="C20" s="239">
        <f>C22+C26+C28+C30+C31+C33+C38</f>
        <v>29272966.589999996</v>
      </c>
      <c r="D20" s="239">
        <f>D22+D26+D28+D30+D31+D33+D38</f>
        <v>3217054.6130000004</v>
      </c>
      <c r="E20" s="240">
        <f t="shared" si="0"/>
        <v>26055911.976999994</v>
      </c>
    </row>
    <row r="21" spans="1:5" ht="39.6" x14ac:dyDescent="0.3">
      <c r="A21" s="228" t="s">
        <v>704</v>
      </c>
      <c r="B21" s="229" t="s">
        <v>25</v>
      </c>
      <c r="C21" s="235">
        <f>C22+C26+C28</f>
        <v>8647604.0999999996</v>
      </c>
      <c r="D21" s="235">
        <f>D22+D26+D28</f>
        <v>879519.7030000001</v>
      </c>
      <c r="E21" s="225">
        <f t="shared" si="0"/>
        <v>7768084.3969999999</v>
      </c>
    </row>
    <row r="22" spans="1:5" ht="92.4" x14ac:dyDescent="0.3">
      <c r="A22" s="228" t="s">
        <v>705</v>
      </c>
      <c r="B22" s="229" t="s">
        <v>706</v>
      </c>
      <c r="C22" s="235">
        <f>C23+C24+C25</f>
        <v>8647604.0999999996</v>
      </c>
      <c r="D22" s="235">
        <f>D23+D24+D25</f>
        <v>850519.78300000005</v>
      </c>
      <c r="E22" s="225">
        <f t="shared" si="0"/>
        <v>7797084.3169999998</v>
      </c>
    </row>
    <row r="23" spans="1:5" ht="52.8" x14ac:dyDescent="0.3">
      <c r="A23" s="228" t="s">
        <v>913</v>
      </c>
      <c r="B23" s="229" t="s">
        <v>914</v>
      </c>
      <c r="C23" s="235">
        <v>8437604.0999999996</v>
      </c>
      <c r="D23" s="235">
        <v>812266.66</v>
      </c>
      <c r="E23" s="225">
        <f t="shared" si="0"/>
        <v>7625337.4399999995</v>
      </c>
    </row>
    <row r="24" spans="1:5" ht="105.6" x14ac:dyDescent="0.3">
      <c r="A24" s="241" t="s">
        <v>915</v>
      </c>
      <c r="B24" s="242" t="s">
        <v>916</v>
      </c>
      <c r="C24" s="236">
        <v>0</v>
      </c>
      <c r="D24" s="237">
        <v>0</v>
      </c>
      <c r="E24" s="225">
        <f t="shared" si="0"/>
        <v>0</v>
      </c>
    </row>
    <row r="25" spans="1:5" ht="79.2" x14ac:dyDescent="0.3">
      <c r="A25" s="228" t="s">
        <v>917</v>
      </c>
      <c r="B25" s="229" t="s">
        <v>918</v>
      </c>
      <c r="C25" s="236">
        <v>210000</v>
      </c>
      <c r="D25" s="237">
        <v>38253.123</v>
      </c>
      <c r="E25" s="225">
        <f t="shared" si="0"/>
        <v>171746.87700000001</v>
      </c>
    </row>
    <row r="26" spans="1:5" ht="26.4" x14ac:dyDescent="0.3">
      <c r="A26" s="228" t="s">
        <v>919</v>
      </c>
      <c r="B26" s="229" t="s">
        <v>920</v>
      </c>
      <c r="C26" s="236">
        <v>0</v>
      </c>
      <c r="D26" s="237">
        <v>0</v>
      </c>
      <c r="E26" s="225">
        <f t="shared" si="0"/>
        <v>0</v>
      </c>
    </row>
    <row r="27" spans="1:5" ht="66" x14ac:dyDescent="0.3">
      <c r="A27" s="228" t="s">
        <v>921</v>
      </c>
      <c r="B27" s="229" t="s">
        <v>922</v>
      </c>
      <c r="C27" s="236">
        <v>0</v>
      </c>
      <c r="D27" s="237">
        <v>0</v>
      </c>
      <c r="E27" s="225">
        <f t="shared" si="0"/>
        <v>0</v>
      </c>
    </row>
    <row r="28" spans="1:5" ht="79.2" x14ac:dyDescent="0.3">
      <c r="A28" s="83" t="s">
        <v>768</v>
      </c>
      <c r="B28" s="84" t="s">
        <v>769</v>
      </c>
      <c r="C28" s="233">
        <f>C29</f>
        <v>0</v>
      </c>
      <c r="D28" s="234">
        <f>D29</f>
        <v>28999.919999999998</v>
      </c>
      <c r="E28" s="225">
        <f t="shared" si="0"/>
        <v>-28999.919999999998</v>
      </c>
    </row>
    <row r="29" spans="1:5" ht="118.8" x14ac:dyDescent="0.3">
      <c r="A29" s="241" t="s">
        <v>923</v>
      </c>
      <c r="B29" s="242" t="s">
        <v>924</v>
      </c>
      <c r="C29" s="236">
        <v>0</v>
      </c>
      <c r="D29" s="237">
        <v>28999.919999999998</v>
      </c>
      <c r="E29" s="225">
        <f t="shared" si="0"/>
        <v>-28999.919999999998</v>
      </c>
    </row>
    <row r="30" spans="1:5" ht="26.4" x14ac:dyDescent="0.3">
      <c r="A30" s="228" t="s">
        <v>707</v>
      </c>
      <c r="B30" s="229" t="s">
        <v>26</v>
      </c>
      <c r="C30" s="236">
        <v>40200</v>
      </c>
      <c r="D30" s="237">
        <v>0</v>
      </c>
      <c r="E30" s="225">
        <f t="shared" si="0"/>
        <v>40200</v>
      </c>
    </row>
    <row r="31" spans="1:5" ht="26.4" x14ac:dyDescent="0.3">
      <c r="A31" s="228" t="s">
        <v>708</v>
      </c>
      <c r="B31" s="229" t="s">
        <v>27</v>
      </c>
      <c r="C31" s="236">
        <f>C32</f>
        <v>15000</v>
      </c>
      <c r="D31" s="237">
        <f>D32</f>
        <v>6890</v>
      </c>
      <c r="E31" s="225">
        <f t="shared" si="0"/>
        <v>8110</v>
      </c>
    </row>
    <row r="32" spans="1:5" ht="26.4" x14ac:dyDescent="0.3">
      <c r="A32" s="228" t="s">
        <v>709</v>
      </c>
      <c r="B32" s="229" t="s">
        <v>710</v>
      </c>
      <c r="C32" s="236">
        <v>15000</v>
      </c>
      <c r="D32" s="237">
        <v>6890</v>
      </c>
      <c r="E32" s="225">
        <f t="shared" si="0"/>
        <v>8110</v>
      </c>
    </row>
    <row r="33" spans="1:5" ht="26.4" x14ac:dyDescent="0.3">
      <c r="A33" s="228" t="s">
        <v>711</v>
      </c>
      <c r="B33" s="229" t="s">
        <v>28</v>
      </c>
      <c r="C33" s="235">
        <f>C34+C35</f>
        <v>19770162.489999998</v>
      </c>
      <c r="D33" s="235">
        <f>D34+D35</f>
        <v>1742160.87</v>
      </c>
      <c r="E33" s="225">
        <f t="shared" si="0"/>
        <v>18028001.619999997</v>
      </c>
    </row>
    <row r="34" spans="1:5" ht="79.2" x14ac:dyDescent="0.3">
      <c r="A34" s="228" t="s">
        <v>712</v>
      </c>
      <c r="B34" s="229" t="s">
        <v>713</v>
      </c>
      <c r="C34" s="235">
        <v>709000</v>
      </c>
      <c r="D34" s="235">
        <v>9400</v>
      </c>
      <c r="E34" s="225">
        <f t="shared" si="0"/>
        <v>699600</v>
      </c>
    </row>
    <row r="35" spans="1:5" ht="92.4" x14ac:dyDescent="0.3">
      <c r="A35" s="228" t="s">
        <v>714</v>
      </c>
      <c r="B35" s="229" t="s">
        <v>715</v>
      </c>
      <c r="C35" s="235">
        <f>C36+C37</f>
        <v>19061162.489999998</v>
      </c>
      <c r="D35" s="235">
        <f>D36</f>
        <v>1732760.87</v>
      </c>
      <c r="E35" s="225">
        <f t="shared" si="0"/>
        <v>17328401.619999997</v>
      </c>
    </row>
    <row r="36" spans="1:5" ht="66" x14ac:dyDescent="0.3">
      <c r="A36" s="228" t="s">
        <v>925</v>
      </c>
      <c r="B36" s="229" t="s">
        <v>926</v>
      </c>
      <c r="C36" s="236">
        <v>19061162.489999998</v>
      </c>
      <c r="D36" s="237">
        <v>1732760.87</v>
      </c>
      <c r="E36" s="225">
        <f t="shared" si="0"/>
        <v>17328401.619999997</v>
      </c>
    </row>
    <row r="37" spans="1:5" ht="20.399999999999999" customHeight="1" x14ac:dyDescent="0.3">
      <c r="A37" s="241" t="s">
        <v>927</v>
      </c>
      <c r="B37" s="242" t="s">
        <v>928</v>
      </c>
      <c r="C37" s="236">
        <v>0</v>
      </c>
      <c r="D37" s="237">
        <v>0</v>
      </c>
      <c r="E37" s="225">
        <f t="shared" si="0"/>
        <v>0</v>
      </c>
    </row>
    <row r="38" spans="1:5" x14ac:dyDescent="0.3">
      <c r="A38" s="228" t="s">
        <v>716</v>
      </c>
      <c r="B38" s="229" t="s">
        <v>29</v>
      </c>
      <c r="C38" s="235">
        <v>800000</v>
      </c>
      <c r="D38" s="235">
        <v>588484.04</v>
      </c>
      <c r="E38" s="225">
        <f t="shared" si="0"/>
        <v>211515.95999999996</v>
      </c>
    </row>
    <row r="39" spans="1:5" x14ac:dyDescent="0.3">
      <c r="A39" s="83" t="s">
        <v>717</v>
      </c>
      <c r="B39" s="84" t="s">
        <v>30</v>
      </c>
      <c r="C39" s="81">
        <f>C40+C45+C47</f>
        <v>671653706.88</v>
      </c>
      <c r="D39" s="81">
        <f>D40+D45+D47+D46</f>
        <v>305549093.00999999</v>
      </c>
      <c r="E39" s="225">
        <f>C39-D39</f>
        <v>366104613.87</v>
      </c>
    </row>
    <row r="40" spans="1:5" ht="52.8" x14ac:dyDescent="0.3">
      <c r="A40" s="83" t="s">
        <v>718</v>
      </c>
      <c r="B40" s="84" t="s">
        <v>719</v>
      </c>
      <c r="C40" s="81">
        <f>C41+C42+C43+C44</f>
        <v>671210997.51999998</v>
      </c>
      <c r="D40" s="81">
        <f t="shared" ref="D40" si="1">D41+D42+D43+D44</f>
        <v>305177051.32999998</v>
      </c>
      <c r="E40" s="244">
        <f>C40-D40</f>
        <v>366033946.19</v>
      </c>
    </row>
    <row r="41" spans="1:5" x14ac:dyDescent="0.3">
      <c r="A41" s="83" t="s">
        <v>720</v>
      </c>
      <c r="B41" s="84" t="s">
        <v>721</v>
      </c>
      <c r="C41" s="81">
        <v>181642700</v>
      </c>
      <c r="D41" s="81">
        <v>93154700</v>
      </c>
      <c r="E41" s="225">
        <f t="shared" ref="E41:E48" si="2">C41-D41</f>
        <v>88488000</v>
      </c>
    </row>
    <row r="42" spans="1:5" ht="39.6" x14ac:dyDescent="0.3">
      <c r="A42" s="83" t="s">
        <v>722</v>
      </c>
      <c r="B42" s="84" t="s">
        <v>723</v>
      </c>
      <c r="C42" s="81">
        <v>79344711.219999999</v>
      </c>
      <c r="D42" s="81">
        <v>27130910.350000001</v>
      </c>
      <c r="E42" s="225">
        <f t="shared" si="2"/>
        <v>52213800.869999997</v>
      </c>
    </row>
    <row r="43" spans="1:5" ht="26.4" x14ac:dyDescent="0.3">
      <c r="A43" s="83" t="s">
        <v>724</v>
      </c>
      <c r="B43" s="84" t="s">
        <v>725</v>
      </c>
      <c r="C43" s="81">
        <v>347728400</v>
      </c>
      <c r="D43" s="81">
        <v>164780020.21000001</v>
      </c>
      <c r="E43" s="225">
        <f t="shared" si="2"/>
        <v>182948379.78999999</v>
      </c>
    </row>
    <row r="44" spans="1:5" x14ac:dyDescent="0.3">
      <c r="A44" s="83" t="s">
        <v>726</v>
      </c>
      <c r="B44" s="217" t="s">
        <v>32</v>
      </c>
      <c r="C44" s="218">
        <v>62495186.299999997</v>
      </c>
      <c r="D44" s="218">
        <v>20111420.77</v>
      </c>
      <c r="E44" s="225">
        <f t="shared" si="2"/>
        <v>42383765.530000001</v>
      </c>
    </row>
    <row r="45" spans="1:5" ht="20.399999999999999" x14ac:dyDescent="0.3">
      <c r="A45" s="216" t="s">
        <v>855</v>
      </c>
      <c r="B45" s="219" t="s">
        <v>858</v>
      </c>
      <c r="C45" s="82">
        <v>700000</v>
      </c>
      <c r="D45" s="82">
        <v>630000</v>
      </c>
      <c r="E45" s="225">
        <f t="shared" si="2"/>
        <v>70000</v>
      </c>
    </row>
    <row r="46" spans="1:5" ht="71.400000000000006" x14ac:dyDescent="0.3">
      <c r="A46" s="216" t="s">
        <v>857</v>
      </c>
      <c r="B46" s="219" t="s">
        <v>859</v>
      </c>
      <c r="C46" s="82">
        <v>0</v>
      </c>
      <c r="D46" s="82">
        <v>-667.68</v>
      </c>
      <c r="E46" s="225">
        <f>C46-D46</f>
        <v>667.68</v>
      </c>
    </row>
    <row r="47" spans="1:5" ht="30.6" x14ac:dyDescent="0.3">
      <c r="A47" s="216" t="s">
        <v>856</v>
      </c>
      <c r="B47" s="219" t="s">
        <v>860</v>
      </c>
      <c r="C47" s="82">
        <v>-257290.64</v>
      </c>
      <c r="D47" s="82">
        <v>-257290.64</v>
      </c>
      <c r="E47" s="225">
        <f t="shared" si="2"/>
        <v>0</v>
      </c>
    </row>
    <row r="48" spans="1:5" x14ac:dyDescent="0.3">
      <c r="A48" s="228"/>
      <c r="B48" s="229"/>
      <c r="C48" s="246">
        <f>C5+C39</f>
        <v>794965373.47000003</v>
      </c>
      <c r="D48" s="246">
        <f>D5+D39</f>
        <v>346200706.62299997</v>
      </c>
      <c r="E48" s="245">
        <f t="shared" si="2"/>
        <v>448764666.84700006</v>
      </c>
    </row>
    <row r="49" spans="1:2" x14ac:dyDescent="0.3">
      <c r="A49" s="243" t="s">
        <v>33</v>
      </c>
      <c r="B49" s="243" t="s">
        <v>33</v>
      </c>
    </row>
  </sheetData>
  <mergeCells count="7">
    <mergeCell ref="C3:C4"/>
    <mergeCell ref="A3:A4"/>
    <mergeCell ref="B3:B4"/>
    <mergeCell ref="A1:E1"/>
    <mergeCell ref="A2:E2"/>
    <mergeCell ref="D3:D4"/>
    <mergeCell ref="E3:E4"/>
  </mergeCells>
  <pageMargins left="0.59055118110236227" right="0.19685039370078741" top="0.19685039370078741" bottom="0.19685039370078741" header="0" footer="0"/>
  <pageSetup paperSize="9" scale="76" fitToHeight="8" orientation="portrait" errors="blank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260"/>
  <sheetViews>
    <sheetView view="pageBreakPreview" topLeftCell="A247" zoomScaleNormal="100" zoomScaleSheetLayoutView="100" workbookViewId="0">
      <selection activeCell="Q259" sqref="Q259"/>
    </sheetView>
  </sheetViews>
  <sheetFormatPr defaultColWidth="9.44140625" defaultRowHeight="14.4" x14ac:dyDescent="0.3"/>
  <cols>
    <col min="1" max="1" width="52.6640625" style="1" customWidth="1"/>
    <col min="2" max="2" width="23.5546875" style="1" customWidth="1"/>
    <col min="3" max="8" width="0" style="1" hidden="1" customWidth="1"/>
    <col min="9" max="9" width="15.6640625" style="1" customWidth="1"/>
    <col min="10" max="10" width="0" style="1" hidden="1" customWidth="1"/>
    <col min="11" max="11" width="53.44140625" style="1" hidden="1" customWidth="1"/>
    <col min="12" max="12" width="5.88671875" style="1" hidden="1" customWidth="1"/>
    <col min="13" max="13" width="25.5546875" style="1" hidden="1" customWidth="1"/>
    <col min="14" max="16" width="0" style="1" hidden="1" customWidth="1"/>
    <col min="17" max="17" width="13" style="1" customWidth="1"/>
    <col min="18" max="18" width="16.88671875" style="1" customWidth="1"/>
    <col min="19" max="19" width="0" style="1" hidden="1" customWidth="1"/>
    <col min="20" max="20" width="6.88671875" style="1" customWidth="1"/>
    <col min="21" max="16384" width="9.44140625" style="1"/>
  </cols>
  <sheetData>
    <row r="1" spans="1:20" ht="7.5" customHeight="1" x14ac:dyDescent="0.3">
      <c r="A1" s="12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"/>
      <c r="O1" s="2"/>
      <c r="P1" s="2"/>
      <c r="Q1" s="2"/>
      <c r="R1" s="2"/>
      <c r="S1" s="3"/>
      <c r="T1" s="3"/>
    </row>
    <row r="2" spans="1:20" ht="14.1" customHeight="1" x14ac:dyDescent="0.3">
      <c r="A2" s="274" t="s">
        <v>34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2"/>
      <c r="T2" s="3"/>
    </row>
    <row r="3" spans="1:20" ht="84.6" customHeight="1" x14ac:dyDescent="0.3">
      <c r="A3" s="27"/>
      <c r="B3" s="29" t="s">
        <v>368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1" t="s">
        <v>0</v>
      </c>
      <c r="J3" s="30" t="s">
        <v>8</v>
      </c>
      <c r="K3" s="25"/>
      <c r="L3" s="25"/>
      <c r="M3" s="25"/>
      <c r="N3" s="26" t="s">
        <v>5</v>
      </c>
      <c r="O3" s="26" t="s">
        <v>35</v>
      </c>
      <c r="P3" s="26" t="s">
        <v>7</v>
      </c>
      <c r="Q3" s="31" t="s">
        <v>1</v>
      </c>
      <c r="R3" s="31" t="s">
        <v>369</v>
      </c>
      <c r="S3" s="23" t="s">
        <v>8</v>
      </c>
      <c r="T3" s="3"/>
    </row>
    <row r="4" spans="1:20" ht="30" customHeight="1" x14ac:dyDescent="0.3">
      <c r="A4" s="32" t="s">
        <v>36</v>
      </c>
      <c r="B4" s="33" t="s">
        <v>16</v>
      </c>
      <c r="C4" s="34">
        <v>0</v>
      </c>
      <c r="D4" s="34">
        <v>0</v>
      </c>
      <c r="E4" s="34">
        <v>0</v>
      </c>
      <c r="F4" s="34">
        <v>0</v>
      </c>
      <c r="G4" s="34">
        <v>0</v>
      </c>
      <c r="H4" s="34">
        <v>0</v>
      </c>
      <c r="I4" s="34">
        <f>I6+I83+I107+I128+I188+I209+I228+I241+I249+I78</f>
        <v>799035004.01000011</v>
      </c>
      <c r="J4" s="35">
        <v>0</v>
      </c>
      <c r="K4" s="36" t="s">
        <v>36</v>
      </c>
      <c r="L4" s="37" t="s">
        <v>37</v>
      </c>
      <c r="M4" s="33" t="s">
        <v>16</v>
      </c>
      <c r="N4" s="34">
        <v>0</v>
      </c>
      <c r="O4" s="34">
        <v>0</v>
      </c>
      <c r="P4" s="34">
        <v>0</v>
      </c>
      <c r="Q4" s="34">
        <f>Q6+Q83+Q107+Q128+Q188+Q209+Q228+Q241+Q249+Q78</f>
        <v>348979964.03000003</v>
      </c>
      <c r="R4" s="34">
        <f>R6+R83+R107+R128+R188+R209+R228+R241+R249</f>
        <v>450055039.98000002</v>
      </c>
      <c r="S4" s="28">
        <v>0</v>
      </c>
      <c r="T4" s="3"/>
    </row>
    <row r="5" spans="1:20" ht="14.25" customHeight="1" x14ac:dyDescent="0.3">
      <c r="A5" s="38" t="s">
        <v>17</v>
      </c>
      <c r="B5" s="39"/>
      <c r="C5" s="39"/>
      <c r="D5" s="39"/>
      <c r="E5" s="39"/>
      <c r="F5" s="39"/>
      <c r="G5" s="39"/>
      <c r="H5" s="39"/>
      <c r="I5" s="39"/>
      <c r="J5" s="40"/>
      <c r="K5" s="41" t="s">
        <v>17</v>
      </c>
      <c r="L5" s="42"/>
      <c r="M5" s="39"/>
      <c r="N5" s="39"/>
      <c r="O5" s="39"/>
      <c r="P5" s="39"/>
      <c r="Q5" s="39"/>
      <c r="R5" s="39"/>
      <c r="S5" s="15"/>
      <c r="T5" s="3"/>
    </row>
    <row r="6" spans="1:20" x14ac:dyDescent="0.3">
      <c r="A6" s="43" t="s">
        <v>38</v>
      </c>
      <c r="B6" s="44" t="s">
        <v>39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I6" s="45">
        <f>SUM(I7+I13+I18+I39+I43+I59+I62)</f>
        <v>72539351.870000005</v>
      </c>
      <c r="J6" s="46">
        <v>0</v>
      </c>
      <c r="K6" s="43" t="s">
        <v>38</v>
      </c>
      <c r="L6" s="47" t="s">
        <v>37</v>
      </c>
      <c r="M6" s="44" t="s">
        <v>39</v>
      </c>
      <c r="N6" s="45">
        <v>0</v>
      </c>
      <c r="O6" s="45">
        <v>0</v>
      </c>
      <c r="P6" s="45">
        <v>0</v>
      </c>
      <c r="Q6" s="45">
        <f>SUM(Q7+Q13+Q18+Q39+Q43+Q59+Q62)</f>
        <v>33497567.710000001</v>
      </c>
      <c r="R6" s="45">
        <f>I6-Q6</f>
        <v>39041784.160000004</v>
      </c>
      <c r="S6" s="7">
        <v>0</v>
      </c>
      <c r="T6" s="3"/>
    </row>
    <row r="7" spans="1:20" ht="21.6" x14ac:dyDescent="0.3">
      <c r="A7" s="43" t="s">
        <v>40</v>
      </c>
      <c r="B7" s="44" t="s">
        <v>41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f>SUM(I8)</f>
        <v>2857256</v>
      </c>
      <c r="J7" s="46">
        <v>0</v>
      </c>
      <c r="K7" s="43" t="s">
        <v>40</v>
      </c>
      <c r="L7" s="47" t="s">
        <v>37</v>
      </c>
      <c r="M7" s="44" t="s">
        <v>41</v>
      </c>
      <c r="N7" s="45">
        <v>0</v>
      </c>
      <c r="O7" s="45">
        <v>0</v>
      </c>
      <c r="P7" s="45">
        <v>0</v>
      </c>
      <c r="Q7" s="45">
        <f>SUM(Q8)</f>
        <v>1218690.22</v>
      </c>
      <c r="R7" s="45">
        <f t="shared" ref="R7:R70" si="0">I7-Q7</f>
        <v>1638565.78</v>
      </c>
      <c r="S7" s="7">
        <v>0</v>
      </c>
      <c r="T7" s="3"/>
    </row>
    <row r="8" spans="1:20" ht="42" x14ac:dyDescent="0.3">
      <c r="A8" s="43" t="s">
        <v>42</v>
      </c>
      <c r="B8" s="44" t="s">
        <v>43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85">
        <f>SUM(I9)</f>
        <v>2857256</v>
      </c>
      <c r="J8" s="86">
        <v>0</v>
      </c>
      <c r="K8" s="87" t="s">
        <v>42</v>
      </c>
      <c r="L8" s="88" t="s">
        <v>37</v>
      </c>
      <c r="M8" s="89" t="s">
        <v>43</v>
      </c>
      <c r="N8" s="85">
        <v>0</v>
      </c>
      <c r="O8" s="85">
        <v>0</v>
      </c>
      <c r="P8" s="85">
        <v>0</v>
      </c>
      <c r="Q8" s="85">
        <f>SUM(Q9)</f>
        <v>1218690.22</v>
      </c>
      <c r="R8" s="45">
        <f t="shared" si="0"/>
        <v>1638565.78</v>
      </c>
      <c r="S8" s="7">
        <v>0</v>
      </c>
      <c r="T8" s="3"/>
    </row>
    <row r="9" spans="1:20" ht="21.6" x14ac:dyDescent="0.3">
      <c r="A9" s="43" t="s">
        <v>44</v>
      </c>
      <c r="B9" s="44" t="s">
        <v>45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85">
        <f>SUM(I10:I12)</f>
        <v>2857256</v>
      </c>
      <c r="J9" s="86">
        <v>0</v>
      </c>
      <c r="K9" s="87" t="s">
        <v>44</v>
      </c>
      <c r="L9" s="88" t="s">
        <v>37</v>
      </c>
      <c r="M9" s="89" t="s">
        <v>45</v>
      </c>
      <c r="N9" s="85">
        <v>0</v>
      </c>
      <c r="O9" s="85">
        <v>0</v>
      </c>
      <c r="P9" s="85">
        <v>0</v>
      </c>
      <c r="Q9" s="85">
        <f>SUM(Q10:Q12)</f>
        <v>1218690.22</v>
      </c>
      <c r="R9" s="45">
        <f t="shared" si="0"/>
        <v>1638565.78</v>
      </c>
      <c r="S9" s="7">
        <v>0</v>
      </c>
      <c r="T9" s="3"/>
    </row>
    <row r="10" spans="1:20" x14ac:dyDescent="0.3">
      <c r="A10" s="43" t="s">
        <v>46</v>
      </c>
      <c r="B10" s="44" t="s">
        <v>47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85">
        <v>2140000</v>
      </c>
      <c r="J10" s="86">
        <v>0</v>
      </c>
      <c r="K10" s="87" t="s">
        <v>46</v>
      </c>
      <c r="L10" s="88" t="s">
        <v>37</v>
      </c>
      <c r="M10" s="89" t="s">
        <v>47</v>
      </c>
      <c r="N10" s="85">
        <v>0</v>
      </c>
      <c r="O10" s="85">
        <v>0</v>
      </c>
      <c r="P10" s="85">
        <v>0</v>
      </c>
      <c r="Q10" s="85">
        <v>937270.79</v>
      </c>
      <c r="R10" s="45">
        <f t="shared" si="0"/>
        <v>1202729.21</v>
      </c>
      <c r="S10" s="7">
        <v>0</v>
      </c>
      <c r="T10" s="3"/>
    </row>
    <row r="11" spans="1:20" ht="21.6" x14ac:dyDescent="0.3">
      <c r="A11" s="43" t="s">
        <v>48</v>
      </c>
      <c r="B11" s="44" t="s">
        <v>49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85">
        <v>71056</v>
      </c>
      <c r="J11" s="86">
        <v>0</v>
      </c>
      <c r="K11" s="87" t="s">
        <v>48</v>
      </c>
      <c r="L11" s="88" t="s">
        <v>37</v>
      </c>
      <c r="M11" s="89" t="s">
        <v>49</v>
      </c>
      <c r="N11" s="85">
        <v>0</v>
      </c>
      <c r="O11" s="85">
        <v>0</v>
      </c>
      <c r="P11" s="85">
        <v>0</v>
      </c>
      <c r="Q11" s="85">
        <v>71056</v>
      </c>
      <c r="R11" s="45">
        <f t="shared" si="0"/>
        <v>0</v>
      </c>
      <c r="S11" s="7">
        <v>0</v>
      </c>
      <c r="T11" s="3"/>
    </row>
    <row r="12" spans="1:20" ht="31.8" x14ac:dyDescent="0.3">
      <c r="A12" s="43" t="s">
        <v>50</v>
      </c>
      <c r="B12" s="44" t="s">
        <v>51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85">
        <v>646200</v>
      </c>
      <c r="J12" s="86">
        <v>0</v>
      </c>
      <c r="K12" s="87" t="s">
        <v>50</v>
      </c>
      <c r="L12" s="88" t="s">
        <v>37</v>
      </c>
      <c r="M12" s="89" t="s">
        <v>51</v>
      </c>
      <c r="N12" s="85">
        <v>0</v>
      </c>
      <c r="O12" s="85">
        <v>0</v>
      </c>
      <c r="P12" s="85">
        <v>0</v>
      </c>
      <c r="Q12" s="85">
        <v>210363.43</v>
      </c>
      <c r="R12" s="45">
        <f t="shared" si="0"/>
        <v>435836.57</v>
      </c>
      <c r="S12" s="7">
        <v>0</v>
      </c>
      <c r="T12" s="3"/>
    </row>
    <row r="13" spans="1:20" ht="31.8" x14ac:dyDescent="0.3">
      <c r="A13" s="43" t="s">
        <v>52</v>
      </c>
      <c r="B13" s="44" t="s">
        <v>53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f>SUM(I14)</f>
        <v>469300</v>
      </c>
      <c r="J13" s="46">
        <v>0</v>
      </c>
      <c r="K13" s="43" t="s">
        <v>52</v>
      </c>
      <c r="L13" s="47" t="s">
        <v>37</v>
      </c>
      <c r="M13" s="44" t="s">
        <v>53</v>
      </c>
      <c r="N13" s="45">
        <v>0</v>
      </c>
      <c r="O13" s="45">
        <v>0</v>
      </c>
      <c r="P13" s="45">
        <v>0</v>
      </c>
      <c r="Q13" s="45">
        <f>SUM(Q14)</f>
        <v>244055</v>
      </c>
      <c r="R13" s="45">
        <f t="shared" si="0"/>
        <v>225245</v>
      </c>
      <c r="S13" s="7">
        <v>0</v>
      </c>
      <c r="T13" s="3"/>
    </row>
    <row r="14" spans="1:20" ht="21.6" x14ac:dyDescent="0.3">
      <c r="A14" s="43" t="s">
        <v>54</v>
      </c>
      <c r="B14" s="44" t="s">
        <v>55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85">
        <f>SUM(I15)</f>
        <v>469300</v>
      </c>
      <c r="J14" s="86">
        <v>0</v>
      </c>
      <c r="K14" s="87" t="s">
        <v>54</v>
      </c>
      <c r="L14" s="88" t="s">
        <v>37</v>
      </c>
      <c r="M14" s="89" t="s">
        <v>55</v>
      </c>
      <c r="N14" s="85">
        <v>0</v>
      </c>
      <c r="O14" s="85">
        <v>0</v>
      </c>
      <c r="P14" s="85">
        <v>0</v>
      </c>
      <c r="Q14" s="85">
        <f>SUM(Q15)</f>
        <v>244055</v>
      </c>
      <c r="R14" s="45">
        <f t="shared" si="0"/>
        <v>225245</v>
      </c>
      <c r="S14" s="7">
        <v>0</v>
      </c>
      <c r="T14" s="3"/>
    </row>
    <row r="15" spans="1:20" ht="21.6" x14ac:dyDescent="0.3">
      <c r="A15" s="43" t="s">
        <v>56</v>
      </c>
      <c r="B15" s="44" t="s">
        <v>57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85">
        <f>SUM(I16:I17)</f>
        <v>469300</v>
      </c>
      <c r="J15" s="86">
        <v>0</v>
      </c>
      <c r="K15" s="87" t="s">
        <v>56</v>
      </c>
      <c r="L15" s="88" t="s">
        <v>37</v>
      </c>
      <c r="M15" s="89" t="s">
        <v>57</v>
      </c>
      <c r="N15" s="85">
        <v>0</v>
      </c>
      <c r="O15" s="85">
        <v>0</v>
      </c>
      <c r="P15" s="85">
        <v>0</v>
      </c>
      <c r="Q15" s="85">
        <f>SUM(Q16:Q17)</f>
        <v>244055</v>
      </c>
      <c r="R15" s="45">
        <f t="shared" si="0"/>
        <v>225245</v>
      </c>
      <c r="S15" s="7">
        <v>0</v>
      </c>
      <c r="T15" s="3"/>
    </row>
    <row r="16" spans="1:20" x14ac:dyDescent="0.3">
      <c r="A16" s="43" t="s">
        <v>58</v>
      </c>
      <c r="B16" s="44" t="s">
        <v>59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85">
        <v>469300</v>
      </c>
      <c r="J16" s="86">
        <v>0</v>
      </c>
      <c r="K16" s="87" t="s">
        <v>58</v>
      </c>
      <c r="L16" s="88" t="s">
        <v>37</v>
      </c>
      <c r="M16" s="89" t="s">
        <v>59</v>
      </c>
      <c r="N16" s="85">
        <v>0</v>
      </c>
      <c r="O16" s="85">
        <v>0</v>
      </c>
      <c r="P16" s="85">
        <v>0</v>
      </c>
      <c r="Q16" s="85">
        <v>244055</v>
      </c>
      <c r="R16" s="45">
        <f t="shared" si="0"/>
        <v>225245</v>
      </c>
      <c r="S16" s="7">
        <v>0</v>
      </c>
      <c r="T16" s="3"/>
    </row>
    <row r="17" spans="1:20" x14ac:dyDescent="0.3">
      <c r="A17" s="43"/>
      <c r="B17" s="44" t="s">
        <v>733</v>
      </c>
      <c r="C17" s="45"/>
      <c r="D17" s="45"/>
      <c r="E17" s="45"/>
      <c r="F17" s="45"/>
      <c r="G17" s="45"/>
      <c r="H17" s="45"/>
      <c r="I17" s="85">
        <v>0</v>
      </c>
      <c r="J17" s="86"/>
      <c r="K17" s="87"/>
      <c r="L17" s="88"/>
      <c r="M17" s="89"/>
      <c r="N17" s="85"/>
      <c r="O17" s="85"/>
      <c r="P17" s="85"/>
      <c r="Q17" s="85">
        <v>0</v>
      </c>
      <c r="R17" s="45"/>
      <c r="S17" s="7"/>
      <c r="T17" s="3"/>
    </row>
    <row r="18" spans="1:20" ht="31.8" x14ac:dyDescent="0.3">
      <c r="A18" s="43" t="s">
        <v>60</v>
      </c>
      <c r="B18" s="44" t="s">
        <v>61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f>SUM(I19+I26+I29+I32)</f>
        <v>33845476.580000006</v>
      </c>
      <c r="J18" s="46">
        <v>0</v>
      </c>
      <c r="K18" s="43" t="s">
        <v>60</v>
      </c>
      <c r="L18" s="47" t="s">
        <v>37</v>
      </c>
      <c r="M18" s="44" t="s">
        <v>61</v>
      </c>
      <c r="N18" s="45">
        <v>0</v>
      </c>
      <c r="O18" s="45">
        <v>0</v>
      </c>
      <c r="P18" s="45">
        <v>0</v>
      </c>
      <c r="Q18" s="45">
        <f>SUM(Q19+Q26+Q29+Q32)</f>
        <v>12525110.15</v>
      </c>
      <c r="R18" s="45">
        <f t="shared" si="0"/>
        <v>21320366.430000007</v>
      </c>
      <c r="S18" s="7">
        <v>0</v>
      </c>
      <c r="T18" s="3"/>
    </row>
    <row r="19" spans="1:20" ht="42" x14ac:dyDescent="0.3">
      <c r="A19" s="43" t="s">
        <v>42</v>
      </c>
      <c r="B19" s="44" t="s">
        <v>62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85">
        <f>SUM(I20+I22)</f>
        <v>32422900</v>
      </c>
      <c r="J19" s="86">
        <v>0</v>
      </c>
      <c r="K19" s="87" t="s">
        <v>42</v>
      </c>
      <c r="L19" s="88" t="s">
        <v>37</v>
      </c>
      <c r="M19" s="89" t="s">
        <v>62</v>
      </c>
      <c r="N19" s="85">
        <v>0</v>
      </c>
      <c r="O19" s="85">
        <v>0</v>
      </c>
      <c r="P19" s="85">
        <v>0</v>
      </c>
      <c r="Q19" s="85">
        <f>SUM(Q20+Q22)</f>
        <v>11272260.57</v>
      </c>
      <c r="R19" s="45">
        <f t="shared" si="0"/>
        <v>21150639.43</v>
      </c>
      <c r="S19" s="7">
        <v>0</v>
      </c>
      <c r="T19" s="3"/>
    </row>
    <row r="20" spans="1:20" x14ac:dyDescent="0.3">
      <c r="A20" s="43" t="s">
        <v>63</v>
      </c>
      <c r="B20" s="44" t="s">
        <v>64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85">
        <f>SUM(I21)</f>
        <v>0</v>
      </c>
      <c r="J20" s="86">
        <v>0</v>
      </c>
      <c r="K20" s="87" t="s">
        <v>63</v>
      </c>
      <c r="L20" s="88" t="s">
        <v>37</v>
      </c>
      <c r="M20" s="89" t="s">
        <v>64</v>
      </c>
      <c r="N20" s="85">
        <v>0</v>
      </c>
      <c r="O20" s="85">
        <v>0</v>
      </c>
      <c r="P20" s="85">
        <v>0</v>
      </c>
      <c r="Q20" s="85">
        <f>SUM(Q21)</f>
        <v>0</v>
      </c>
      <c r="R20" s="45">
        <f t="shared" si="0"/>
        <v>0</v>
      </c>
      <c r="S20" s="7">
        <v>0</v>
      </c>
      <c r="T20" s="3"/>
    </row>
    <row r="21" spans="1:20" ht="21.6" x14ac:dyDescent="0.3">
      <c r="A21" s="43" t="s">
        <v>65</v>
      </c>
      <c r="B21" s="44" t="s">
        <v>66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85">
        <v>0</v>
      </c>
      <c r="J21" s="86">
        <v>0</v>
      </c>
      <c r="K21" s="87" t="s">
        <v>65</v>
      </c>
      <c r="L21" s="88" t="s">
        <v>37</v>
      </c>
      <c r="M21" s="89" t="s">
        <v>66</v>
      </c>
      <c r="N21" s="85">
        <v>0</v>
      </c>
      <c r="O21" s="85">
        <v>0</v>
      </c>
      <c r="P21" s="85">
        <v>0</v>
      </c>
      <c r="Q21" s="85">
        <v>0</v>
      </c>
      <c r="R21" s="45">
        <f t="shared" si="0"/>
        <v>0</v>
      </c>
      <c r="S21" s="7">
        <v>0</v>
      </c>
      <c r="T21" s="3"/>
    </row>
    <row r="22" spans="1:20" ht="21.6" x14ac:dyDescent="0.3">
      <c r="A22" s="43" t="s">
        <v>44</v>
      </c>
      <c r="B22" s="44" t="s">
        <v>67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85">
        <f>SUM(I23:I25)</f>
        <v>32422900</v>
      </c>
      <c r="J22" s="86">
        <v>0</v>
      </c>
      <c r="K22" s="87" t="s">
        <v>44</v>
      </c>
      <c r="L22" s="88" t="s">
        <v>37</v>
      </c>
      <c r="M22" s="89" t="s">
        <v>67</v>
      </c>
      <c r="N22" s="85">
        <v>0</v>
      </c>
      <c r="O22" s="85">
        <v>0</v>
      </c>
      <c r="P22" s="85">
        <v>0</v>
      </c>
      <c r="Q22" s="85">
        <f>SUM(Q23:Q25)</f>
        <v>11272260.57</v>
      </c>
      <c r="R22" s="45">
        <f t="shared" si="0"/>
        <v>21150639.43</v>
      </c>
      <c r="S22" s="7">
        <v>0</v>
      </c>
      <c r="T22" s="3"/>
    </row>
    <row r="23" spans="1:20" x14ac:dyDescent="0.3">
      <c r="A23" s="43" t="s">
        <v>46</v>
      </c>
      <c r="B23" s="44" t="s">
        <v>68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85">
        <v>24792100</v>
      </c>
      <c r="J23" s="86">
        <v>0</v>
      </c>
      <c r="K23" s="87" t="s">
        <v>46</v>
      </c>
      <c r="L23" s="88" t="s">
        <v>37</v>
      </c>
      <c r="M23" s="89" t="s">
        <v>68</v>
      </c>
      <c r="N23" s="85">
        <v>0</v>
      </c>
      <c r="O23" s="85">
        <v>0</v>
      </c>
      <c r="P23" s="85">
        <v>0</v>
      </c>
      <c r="Q23" s="85">
        <v>9711054.6400000006</v>
      </c>
      <c r="R23" s="45">
        <f t="shared" si="0"/>
        <v>15081045.359999999</v>
      </c>
      <c r="S23" s="7">
        <v>0</v>
      </c>
      <c r="T23" s="3"/>
    </row>
    <row r="24" spans="1:20" ht="21.6" x14ac:dyDescent="0.3">
      <c r="A24" s="43" t="s">
        <v>48</v>
      </c>
      <c r="B24" s="44" t="s">
        <v>69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85">
        <v>0</v>
      </c>
      <c r="J24" s="86">
        <v>0</v>
      </c>
      <c r="K24" s="87" t="s">
        <v>48</v>
      </c>
      <c r="L24" s="88" t="s">
        <v>37</v>
      </c>
      <c r="M24" s="89" t="s">
        <v>69</v>
      </c>
      <c r="N24" s="85">
        <v>0</v>
      </c>
      <c r="O24" s="85">
        <v>0</v>
      </c>
      <c r="P24" s="85">
        <v>0</v>
      </c>
      <c r="Q24" s="85">
        <v>0</v>
      </c>
      <c r="R24" s="45">
        <f t="shared" si="0"/>
        <v>0</v>
      </c>
      <c r="S24" s="7">
        <v>0</v>
      </c>
      <c r="T24" s="3"/>
    </row>
    <row r="25" spans="1:20" ht="31.8" x14ac:dyDescent="0.3">
      <c r="A25" s="43" t="s">
        <v>50</v>
      </c>
      <c r="B25" s="44" t="s">
        <v>70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85">
        <v>7630800</v>
      </c>
      <c r="J25" s="86">
        <v>0</v>
      </c>
      <c r="K25" s="87" t="s">
        <v>50</v>
      </c>
      <c r="L25" s="88" t="s">
        <v>37</v>
      </c>
      <c r="M25" s="89" t="s">
        <v>70</v>
      </c>
      <c r="N25" s="85">
        <v>0</v>
      </c>
      <c r="O25" s="85">
        <v>0</v>
      </c>
      <c r="P25" s="85">
        <v>0</v>
      </c>
      <c r="Q25" s="85">
        <v>1561205.93</v>
      </c>
      <c r="R25" s="45">
        <f t="shared" si="0"/>
        <v>6069594.0700000003</v>
      </c>
      <c r="S25" s="7">
        <v>0</v>
      </c>
      <c r="T25" s="3"/>
    </row>
    <row r="26" spans="1:20" ht="21.6" x14ac:dyDescent="0.3">
      <c r="A26" s="43" t="s">
        <v>54</v>
      </c>
      <c r="B26" s="44" t="s">
        <v>71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85">
        <f>SUM(I27)</f>
        <v>1149251.3400000001</v>
      </c>
      <c r="J26" s="86">
        <v>0</v>
      </c>
      <c r="K26" s="87" t="s">
        <v>54</v>
      </c>
      <c r="L26" s="88" t="s">
        <v>37</v>
      </c>
      <c r="M26" s="89" t="s">
        <v>71</v>
      </c>
      <c r="N26" s="85">
        <v>0</v>
      </c>
      <c r="O26" s="85">
        <v>0</v>
      </c>
      <c r="P26" s="85">
        <v>0</v>
      </c>
      <c r="Q26" s="85">
        <f>SUM(Q27)</f>
        <v>1049906.3400000001</v>
      </c>
      <c r="R26" s="45">
        <f t="shared" si="0"/>
        <v>99345</v>
      </c>
      <c r="S26" s="7">
        <v>0</v>
      </c>
      <c r="T26" s="3"/>
    </row>
    <row r="27" spans="1:20" ht="21.6" x14ac:dyDescent="0.3">
      <c r="A27" s="43" t="s">
        <v>56</v>
      </c>
      <c r="B27" s="44" t="s">
        <v>72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85">
        <f>SUM(I28)</f>
        <v>1149251.3400000001</v>
      </c>
      <c r="J27" s="86">
        <v>0</v>
      </c>
      <c r="K27" s="87" t="s">
        <v>56</v>
      </c>
      <c r="L27" s="88" t="s">
        <v>37</v>
      </c>
      <c r="M27" s="89" t="s">
        <v>72</v>
      </c>
      <c r="N27" s="85">
        <v>0</v>
      </c>
      <c r="O27" s="85">
        <v>0</v>
      </c>
      <c r="P27" s="85">
        <v>0</v>
      </c>
      <c r="Q27" s="85">
        <f>SUM(Q28)</f>
        <v>1049906.3400000001</v>
      </c>
      <c r="R27" s="45">
        <f t="shared" si="0"/>
        <v>99345</v>
      </c>
      <c r="S27" s="7">
        <v>0</v>
      </c>
      <c r="T27" s="3"/>
    </row>
    <row r="28" spans="1:20" x14ac:dyDescent="0.3">
      <c r="A28" s="43" t="s">
        <v>58</v>
      </c>
      <c r="B28" s="44" t="s">
        <v>73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85">
        <v>1149251.3400000001</v>
      </c>
      <c r="J28" s="86">
        <v>0</v>
      </c>
      <c r="K28" s="87" t="s">
        <v>58</v>
      </c>
      <c r="L28" s="88" t="s">
        <v>37</v>
      </c>
      <c r="M28" s="89" t="s">
        <v>73</v>
      </c>
      <c r="N28" s="85">
        <v>0</v>
      </c>
      <c r="O28" s="85">
        <v>0</v>
      </c>
      <c r="P28" s="85">
        <v>0</v>
      </c>
      <c r="Q28" s="85">
        <v>1049906.3400000001</v>
      </c>
      <c r="R28" s="45">
        <f t="shared" si="0"/>
        <v>99345</v>
      </c>
      <c r="S28" s="7">
        <v>0</v>
      </c>
      <c r="T28" s="3"/>
    </row>
    <row r="29" spans="1:20" x14ac:dyDescent="0.3">
      <c r="A29" s="43" t="s">
        <v>75</v>
      </c>
      <c r="B29" s="44" t="s">
        <v>76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85">
        <f>SUM(I30)</f>
        <v>0</v>
      </c>
      <c r="J29" s="86">
        <v>0</v>
      </c>
      <c r="K29" s="87" t="s">
        <v>75</v>
      </c>
      <c r="L29" s="88" t="s">
        <v>37</v>
      </c>
      <c r="M29" s="89" t="s">
        <v>76</v>
      </c>
      <c r="N29" s="85">
        <v>0</v>
      </c>
      <c r="O29" s="85">
        <v>0</v>
      </c>
      <c r="P29" s="85">
        <v>0</v>
      </c>
      <c r="Q29" s="85">
        <f>SUM(Q30)</f>
        <v>0</v>
      </c>
      <c r="R29" s="45">
        <f t="shared" si="0"/>
        <v>0</v>
      </c>
      <c r="S29" s="7">
        <v>0</v>
      </c>
      <c r="T29" s="3"/>
    </row>
    <row r="30" spans="1:20" ht="21.6" x14ac:dyDescent="0.3">
      <c r="A30" s="43" t="s">
        <v>77</v>
      </c>
      <c r="B30" s="44" t="s">
        <v>78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85">
        <f>SUM(I31)</f>
        <v>0</v>
      </c>
      <c r="J30" s="86">
        <v>0</v>
      </c>
      <c r="K30" s="87" t="s">
        <v>77</v>
      </c>
      <c r="L30" s="88" t="s">
        <v>37</v>
      </c>
      <c r="M30" s="89" t="s">
        <v>78</v>
      </c>
      <c r="N30" s="85">
        <v>0</v>
      </c>
      <c r="O30" s="85">
        <v>0</v>
      </c>
      <c r="P30" s="85">
        <v>0</v>
      </c>
      <c r="Q30" s="85">
        <f>SUM(Q31)</f>
        <v>0</v>
      </c>
      <c r="R30" s="45">
        <f t="shared" si="0"/>
        <v>0</v>
      </c>
      <c r="S30" s="7">
        <v>0</v>
      </c>
      <c r="T30" s="3"/>
    </row>
    <row r="31" spans="1:20" ht="21.6" x14ac:dyDescent="0.3">
      <c r="A31" s="43" t="s">
        <v>79</v>
      </c>
      <c r="B31" s="44" t="s">
        <v>80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85">
        <v>0</v>
      </c>
      <c r="J31" s="86">
        <v>0</v>
      </c>
      <c r="K31" s="87" t="s">
        <v>79</v>
      </c>
      <c r="L31" s="88" t="s">
        <v>37</v>
      </c>
      <c r="M31" s="89" t="s">
        <v>80</v>
      </c>
      <c r="N31" s="85">
        <v>0</v>
      </c>
      <c r="O31" s="85">
        <v>0</v>
      </c>
      <c r="P31" s="85">
        <v>0</v>
      </c>
      <c r="Q31" s="85">
        <v>0</v>
      </c>
      <c r="R31" s="45">
        <f t="shared" si="0"/>
        <v>0</v>
      </c>
      <c r="S31" s="7">
        <v>0</v>
      </c>
      <c r="T31" s="3"/>
    </row>
    <row r="32" spans="1:20" x14ac:dyDescent="0.3">
      <c r="A32" s="43" t="s">
        <v>82</v>
      </c>
      <c r="B32" s="44" t="s">
        <v>83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85">
        <f>SUM(I33+I35)</f>
        <v>273325.24</v>
      </c>
      <c r="J32" s="86">
        <v>0</v>
      </c>
      <c r="K32" s="87" t="s">
        <v>82</v>
      </c>
      <c r="L32" s="88" t="s">
        <v>37</v>
      </c>
      <c r="M32" s="89" t="s">
        <v>83</v>
      </c>
      <c r="N32" s="85">
        <v>0</v>
      </c>
      <c r="O32" s="85">
        <v>0</v>
      </c>
      <c r="P32" s="85">
        <v>0</v>
      </c>
      <c r="Q32" s="85">
        <f>SUM(Q33+Q35)</f>
        <v>202943.24</v>
      </c>
      <c r="R32" s="45">
        <f t="shared" si="0"/>
        <v>70382</v>
      </c>
      <c r="S32" s="7">
        <v>0</v>
      </c>
      <c r="T32" s="3"/>
    </row>
    <row r="33" spans="1:20" x14ac:dyDescent="0.3">
      <c r="A33" s="43" t="s">
        <v>84</v>
      </c>
      <c r="B33" s="44" t="s">
        <v>85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85">
        <f>SUM(I34)</f>
        <v>4000</v>
      </c>
      <c r="J33" s="86">
        <v>0</v>
      </c>
      <c r="K33" s="87" t="s">
        <v>84</v>
      </c>
      <c r="L33" s="88" t="s">
        <v>37</v>
      </c>
      <c r="M33" s="89" t="s">
        <v>85</v>
      </c>
      <c r="N33" s="85">
        <v>0</v>
      </c>
      <c r="O33" s="85">
        <v>0</v>
      </c>
      <c r="P33" s="85">
        <v>0</v>
      </c>
      <c r="Q33" s="85">
        <f>SUM(Q34)</f>
        <v>4000</v>
      </c>
      <c r="R33" s="45">
        <f t="shared" si="0"/>
        <v>0</v>
      </c>
      <c r="S33" s="7">
        <v>0</v>
      </c>
      <c r="T33" s="3"/>
    </row>
    <row r="34" spans="1:20" ht="21.6" x14ac:dyDescent="0.3">
      <c r="A34" s="43" t="s">
        <v>86</v>
      </c>
      <c r="B34" s="44" t="s">
        <v>87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85">
        <v>4000</v>
      </c>
      <c r="J34" s="86">
        <v>0</v>
      </c>
      <c r="K34" s="87" t="s">
        <v>86</v>
      </c>
      <c r="L34" s="88" t="s">
        <v>37</v>
      </c>
      <c r="M34" s="89" t="s">
        <v>87</v>
      </c>
      <c r="N34" s="85">
        <v>0</v>
      </c>
      <c r="O34" s="85">
        <v>0</v>
      </c>
      <c r="P34" s="85">
        <v>0</v>
      </c>
      <c r="Q34" s="85">
        <v>4000</v>
      </c>
      <c r="R34" s="45">
        <f t="shared" si="0"/>
        <v>0</v>
      </c>
      <c r="S34" s="7">
        <v>0</v>
      </c>
      <c r="T34" s="3"/>
    </row>
    <row r="35" spans="1:20" x14ac:dyDescent="0.3">
      <c r="A35" s="43" t="s">
        <v>88</v>
      </c>
      <c r="B35" s="44" t="s">
        <v>89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85">
        <f>SUM(I36:I38)</f>
        <v>269325.24</v>
      </c>
      <c r="J35" s="86">
        <v>0</v>
      </c>
      <c r="K35" s="87" t="s">
        <v>88</v>
      </c>
      <c r="L35" s="88" t="s">
        <v>37</v>
      </c>
      <c r="M35" s="89" t="s">
        <v>89</v>
      </c>
      <c r="N35" s="85">
        <v>0</v>
      </c>
      <c r="O35" s="85">
        <v>0</v>
      </c>
      <c r="P35" s="85">
        <v>0</v>
      </c>
      <c r="Q35" s="85">
        <f>SUM(Q36:Q38)</f>
        <v>198943.24</v>
      </c>
      <c r="R35" s="45">
        <f t="shared" si="0"/>
        <v>70382</v>
      </c>
      <c r="S35" s="7">
        <v>0</v>
      </c>
      <c r="T35" s="3"/>
    </row>
    <row r="36" spans="1:20" x14ac:dyDescent="0.3">
      <c r="A36" s="43" t="s">
        <v>90</v>
      </c>
      <c r="B36" s="44" t="s">
        <v>91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85">
        <v>16462</v>
      </c>
      <c r="J36" s="86">
        <v>0</v>
      </c>
      <c r="K36" s="87" t="s">
        <v>90</v>
      </c>
      <c r="L36" s="88" t="s">
        <v>37</v>
      </c>
      <c r="M36" s="89" t="s">
        <v>91</v>
      </c>
      <c r="N36" s="85">
        <v>0</v>
      </c>
      <c r="O36" s="85">
        <v>0</v>
      </c>
      <c r="P36" s="85">
        <v>0</v>
      </c>
      <c r="Q36" s="85">
        <v>16462</v>
      </c>
      <c r="R36" s="45">
        <f t="shared" si="0"/>
        <v>0</v>
      </c>
      <c r="S36" s="7">
        <v>0</v>
      </c>
      <c r="T36" s="3"/>
    </row>
    <row r="37" spans="1:20" x14ac:dyDescent="0.3">
      <c r="A37" s="43" t="s">
        <v>92</v>
      </c>
      <c r="B37" s="44" t="s">
        <v>93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85">
        <v>88657</v>
      </c>
      <c r="J37" s="86">
        <v>0</v>
      </c>
      <c r="K37" s="87" t="s">
        <v>92</v>
      </c>
      <c r="L37" s="88" t="s">
        <v>37</v>
      </c>
      <c r="M37" s="89" t="s">
        <v>93</v>
      </c>
      <c r="N37" s="85">
        <v>0</v>
      </c>
      <c r="O37" s="85">
        <v>0</v>
      </c>
      <c r="P37" s="85">
        <v>0</v>
      </c>
      <c r="Q37" s="85">
        <v>18275</v>
      </c>
      <c r="R37" s="45">
        <f t="shared" si="0"/>
        <v>70382</v>
      </c>
      <c r="S37" s="7">
        <v>0</v>
      </c>
      <c r="T37" s="3"/>
    </row>
    <row r="38" spans="1:20" x14ac:dyDescent="0.3">
      <c r="A38" s="43" t="s">
        <v>94</v>
      </c>
      <c r="B38" s="44" t="s">
        <v>95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85">
        <v>164206.24</v>
      </c>
      <c r="J38" s="86">
        <v>0</v>
      </c>
      <c r="K38" s="87" t="s">
        <v>94</v>
      </c>
      <c r="L38" s="88" t="s">
        <v>37</v>
      </c>
      <c r="M38" s="89" t="s">
        <v>95</v>
      </c>
      <c r="N38" s="85">
        <v>0</v>
      </c>
      <c r="O38" s="85">
        <v>0</v>
      </c>
      <c r="P38" s="85">
        <v>0</v>
      </c>
      <c r="Q38" s="85">
        <v>164206.24</v>
      </c>
      <c r="R38" s="45">
        <f t="shared" si="0"/>
        <v>0</v>
      </c>
      <c r="S38" s="7">
        <v>0</v>
      </c>
      <c r="T38" s="3"/>
    </row>
    <row r="39" spans="1:20" x14ac:dyDescent="0.3">
      <c r="A39" s="43" t="s">
        <v>96</v>
      </c>
      <c r="B39" s="44" t="s">
        <v>97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f>SUM(I40)</f>
        <v>12000</v>
      </c>
      <c r="J39" s="46">
        <v>0</v>
      </c>
      <c r="K39" s="43" t="s">
        <v>96</v>
      </c>
      <c r="L39" s="47" t="s">
        <v>37</v>
      </c>
      <c r="M39" s="44" t="s">
        <v>97</v>
      </c>
      <c r="N39" s="45">
        <v>0</v>
      </c>
      <c r="O39" s="45">
        <v>0</v>
      </c>
      <c r="P39" s="45">
        <v>0</v>
      </c>
      <c r="Q39" s="45">
        <f>SUM(Q40)</f>
        <v>12000</v>
      </c>
      <c r="R39" s="45">
        <f t="shared" si="0"/>
        <v>0</v>
      </c>
      <c r="S39" s="7">
        <v>0</v>
      </c>
      <c r="T39" s="3"/>
    </row>
    <row r="40" spans="1:20" ht="21.6" x14ac:dyDescent="0.3">
      <c r="A40" s="43" t="s">
        <v>54</v>
      </c>
      <c r="B40" s="44" t="s">
        <v>98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85">
        <f>SUM(I41)</f>
        <v>12000</v>
      </c>
      <c r="J40" s="86">
        <v>0</v>
      </c>
      <c r="K40" s="87" t="s">
        <v>54</v>
      </c>
      <c r="L40" s="88" t="s">
        <v>37</v>
      </c>
      <c r="M40" s="89" t="s">
        <v>98</v>
      </c>
      <c r="N40" s="85">
        <v>0</v>
      </c>
      <c r="O40" s="85">
        <v>0</v>
      </c>
      <c r="P40" s="85">
        <v>0</v>
      </c>
      <c r="Q40" s="85">
        <f>SUM(Q41)</f>
        <v>12000</v>
      </c>
      <c r="R40" s="45">
        <f t="shared" si="0"/>
        <v>0</v>
      </c>
      <c r="S40" s="7">
        <v>0</v>
      </c>
      <c r="T40" s="3"/>
    </row>
    <row r="41" spans="1:20" ht="21.6" x14ac:dyDescent="0.3">
      <c r="A41" s="43" t="s">
        <v>56</v>
      </c>
      <c r="B41" s="44" t="s">
        <v>99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85">
        <f>SUM(I42)</f>
        <v>12000</v>
      </c>
      <c r="J41" s="86">
        <v>0</v>
      </c>
      <c r="K41" s="87" t="s">
        <v>56</v>
      </c>
      <c r="L41" s="88" t="s">
        <v>37</v>
      </c>
      <c r="M41" s="89" t="s">
        <v>99</v>
      </c>
      <c r="N41" s="85">
        <v>0</v>
      </c>
      <c r="O41" s="85">
        <v>0</v>
      </c>
      <c r="P41" s="85">
        <v>0</v>
      </c>
      <c r="Q41" s="85">
        <f>SUM(Q42)</f>
        <v>12000</v>
      </c>
      <c r="R41" s="45">
        <f t="shared" si="0"/>
        <v>0</v>
      </c>
      <c r="S41" s="7">
        <v>0</v>
      </c>
      <c r="T41" s="3"/>
    </row>
    <row r="42" spans="1:20" x14ac:dyDescent="0.3">
      <c r="A42" s="43" t="s">
        <v>58</v>
      </c>
      <c r="B42" s="44" t="s">
        <v>100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85">
        <v>12000</v>
      </c>
      <c r="J42" s="86">
        <v>0</v>
      </c>
      <c r="K42" s="87" t="s">
        <v>58</v>
      </c>
      <c r="L42" s="88" t="s">
        <v>37</v>
      </c>
      <c r="M42" s="89" t="s">
        <v>100</v>
      </c>
      <c r="N42" s="85">
        <v>0</v>
      </c>
      <c r="O42" s="85">
        <v>0</v>
      </c>
      <c r="P42" s="85">
        <v>0</v>
      </c>
      <c r="Q42" s="85">
        <v>12000</v>
      </c>
      <c r="R42" s="45">
        <f t="shared" si="0"/>
        <v>0</v>
      </c>
      <c r="S42" s="7">
        <v>0</v>
      </c>
      <c r="T42" s="3"/>
    </row>
    <row r="43" spans="1:20" ht="31.8" x14ac:dyDescent="0.3">
      <c r="A43" s="43" t="s">
        <v>101</v>
      </c>
      <c r="B43" s="44" t="s">
        <v>102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f>SUM(I44+I48+I52+I54)</f>
        <v>15215722.050000001</v>
      </c>
      <c r="J43" s="46">
        <v>0</v>
      </c>
      <c r="K43" s="43" t="s">
        <v>101</v>
      </c>
      <c r="L43" s="47" t="s">
        <v>37</v>
      </c>
      <c r="M43" s="44" t="s">
        <v>102</v>
      </c>
      <c r="N43" s="45">
        <v>0</v>
      </c>
      <c r="O43" s="45">
        <v>0</v>
      </c>
      <c r="P43" s="45">
        <v>0</v>
      </c>
      <c r="Q43" s="45">
        <f t="shared" ref="Q43:R43" si="1">SUM(Q44+Q48+Q52+Q54)</f>
        <v>7117817.3899999997</v>
      </c>
      <c r="R43" s="45">
        <f t="shared" si="1"/>
        <v>8097904.6600000001</v>
      </c>
      <c r="S43" s="7">
        <v>0</v>
      </c>
      <c r="T43" s="3"/>
    </row>
    <row r="44" spans="1:20" ht="42" x14ac:dyDescent="0.3">
      <c r="A44" s="43" t="s">
        <v>42</v>
      </c>
      <c r="B44" s="44" t="s">
        <v>103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85">
        <f>SUM(I45)</f>
        <v>13395200</v>
      </c>
      <c r="J44" s="86">
        <v>0</v>
      </c>
      <c r="K44" s="87" t="s">
        <v>42</v>
      </c>
      <c r="L44" s="88" t="s">
        <v>37</v>
      </c>
      <c r="M44" s="89" t="s">
        <v>103</v>
      </c>
      <c r="N44" s="85">
        <v>0</v>
      </c>
      <c r="O44" s="85">
        <v>0</v>
      </c>
      <c r="P44" s="85">
        <v>0</v>
      </c>
      <c r="Q44" s="85">
        <f>SUM(Q45)</f>
        <v>6166062.9900000002</v>
      </c>
      <c r="R44" s="45">
        <f t="shared" si="0"/>
        <v>7229137.0099999998</v>
      </c>
      <c r="S44" s="7">
        <v>0</v>
      </c>
      <c r="T44" s="3"/>
    </row>
    <row r="45" spans="1:20" ht="21.6" x14ac:dyDescent="0.3">
      <c r="A45" s="43" t="s">
        <v>44</v>
      </c>
      <c r="B45" s="44" t="s">
        <v>104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85">
        <f>SUM(I46:I47)</f>
        <v>13395200</v>
      </c>
      <c r="J45" s="86">
        <v>0</v>
      </c>
      <c r="K45" s="87" t="s">
        <v>44</v>
      </c>
      <c r="L45" s="88" t="s">
        <v>37</v>
      </c>
      <c r="M45" s="89" t="s">
        <v>104</v>
      </c>
      <c r="N45" s="85">
        <v>0</v>
      </c>
      <c r="O45" s="85">
        <v>0</v>
      </c>
      <c r="P45" s="85">
        <v>0</v>
      </c>
      <c r="Q45" s="85">
        <f>SUM(Q46:Q47)</f>
        <v>6166062.9900000002</v>
      </c>
      <c r="R45" s="45">
        <f t="shared" si="0"/>
        <v>7229137.0099999998</v>
      </c>
      <c r="S45" s="7">
        <v>0</v>
      </c>
      <c r="T45" s="3"/>
    </row>
    <row r="46" spans="1:20" x14ac:dyDescent="0.3">
      <c r="A46" s="43" t="s">
        <v>46</v>
      </c>
      <c r="B46" s="44" t="s">
        <v>105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85">
        <v>10290212</v>
      </c>
      <c r="J46" s="86">
        <v>0</v>
      </c>
      <c r="K46" s="87" t="s">
        <v>46</v>
      </c>
      <c r="L46" s="88" t="s">
        <v>37</v>
      </c>
      <c r="M46" s="89" t="s">
        <v>105</v>
      </c>
      <c r="N46" s="85">
        <v>0</v>
      </c>
      <c r="O46" s="85">
        <v>0</v>
      </c>
      <c r="P46" s="85">
        <v>0</v>
      </c>
      <c r="Q46" s="85">
        <v>5219300.74</v>
      </c>
      <c r="R46" s="45">
        <f t="shared" si="0"/>
        <v>5070911.26</v>
      </c>
      <c r="S46" s="7">
        <v>0</v>
      </c>
      <c r="T46" s="3"/>
    </row>
    <row r="47" spans="1:20" ht="31.8" x14ac:dyDescent="0.3">
      <c r="A47" s="43" t="s">
        <v>50</v>
      </c>
      <c r="B47" s="44" t="s">
        <v>106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85">
        <v>3104988</v>
      </c>
      <c r="J47" s="86">
        <v>0</v>
      </c>
      <c r="K47" s="87" t="s">
        <v>50</v>
      </c>
      <c r="L47" s="88" t="s">
        <v>37</v>
      </c>
      <c r="M47" s="89" t="s">
        <v>106</v>
      </c>
      <c r="N47" s="85">
        <v>0</v>
      </c>
      <c r="O47" s="85">
        <v>0</v>
      </c>
      <c r="P47" s="85">
        <v>0</v>
      </c>
      <c r="Q47" s="85">
        <v>946762.25</v>
      </c>
      <c r="R47" s="45">
        <f t="shared" si="0"/>
        <v>2158225.75</v>
      </c>
      <c r="S47" s="7">
        <v>0</v>
      </c>
      <c r="T47" s="3"/>
    </row>
    <row r="48" spans="1:20" ht="21.6" x14ac:dyDescent="0.3">
      <c r="A48" s="43" t="s">
        <v>54</v>
      </c>
      <c r="B48" s="44" t="s">
        <v>107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85">
        <f>SUM(I49)</f>
        <v>1781200</v>
      </c>
      <c r="J48" s="86">
        <v>0</v>
      </c>
      <c r="K48" s="87" t="s">
        <v>54</v>
      </c>
      <c r="L48" s="88" t="s">
        <v>37</v>
      </c>
      <c r="M48" s="89" t="s">
        <v>107</v>
      </c>
      <c r="N48" s="85">
        <v>0</v>
      </c>
      <c r="O48" s="85">
        <v>0</v>
      </c>
      <c r="P48" s="85">
        <v>0</v>
      </c>
      <c r="Q48" s="85">
        <f>SUM(Q49)</f>
        <v>915449.35</v>
      </c>
      <c r="R48" s="45">
        <f t="shared" si="0"/>
        <v>865750.65</v>
      </c>
      <c r="S48" s="7">
        <v>0</v>
      </c>
      <c r="T48" s="3"/>
    </row>
    <row r="49" spans="1:20" ht="21.6" x14ac:dyDescent="0.3">
      <c r="A49" s="43" t="s">
        <v>56</v>
      </c>
      <c r="B49" s="44" t="s">
        <v>108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85">
        <f>SUM(I50:I51)</f>
        <v>1781200</v>
      </c>
      <c r="J49" s="86">
        <v>0</v>
      </c>
      <c r="K49" s="87" t="s">
        <v>56</v>
      </c>
      <c r="L49" s="88" t="s">
        <v>37</v>
      </c>
      <c r="M49" s="89" t="s">
        <v>108</v>
      </c>
      <c r="N49" s="85">
        <v>0</v>
      </c>
      <c r="O49" s="85">
        <v>0</v>
      </c>
      <c r="P49" s="85">
        <v>0</v>
      </c>
      <c r="Q49" s="85">
        <f>SUM(Q50:Q51)</f>
        <v>915449.35</v>
      </c>
      <c r="R49" s="45">
        <f t="shared" si="0"/>
        <v>865750.65</v>
      </c>
      <c r="S49" s="7">
        <v>0</v>
      </c>
      <c r="T49" s="3"/>
    </row>
    <row r="50" spans="1:20" x14ac:dyDescent="0.3">
      <c r="A50" s="43" t="s">
        <v>58</v>
      </c>
      <c r="B50" s="44" t="s">
        <v>109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85">
        <v>1386200</v>
      </c>
      <c r="J50" s="86">
        <v>0</v>
      </c>
      <c r="K50" s="87" t="s">
        <v>58</v>
      </c>
      <c r="L50" s="88" t="s">
        <v>37</v>
      </c>
      <c r="M50" s="89" t="s">
        <v>109</v>
      </c>
      <c r="N50" s="85">
        <v>0</v>
      </c>
      <c r="O50" s="85">
        <v>0</v>
      </c>
      <c r="P50" s="85">
        <v>0</v>
      </c>
      <c r="Q50" s="85">
        <v>698630.01</v>
      </c>
      <c r="R50" s="45">
        <f t="shared" si="0"/>
        <v>687569.99</v>
      </c>
      <c r="S50" s="7">
        <v>0</v>
      </c>
      <c r="T50" s="3"/>
    </row>
    <row r="51" spans="1:20" x14ac:dyDescent="0.3">
      <c r="A51" s="43" t="s">
        <v>74</v>
      </c>
      <c r="B51" s="44" t="s">
        <v>110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85">
        <v>395000</v>
      </c>
      <c r="J51" s="86">
        <v>0</v>
      </c>
      <c r="K51" s="87" t="s">
        <v>74</v>
      </c>
      <c r="L51" s="88" t="s">
        <v>37</v>
      </c>
      <c r="M51" s="89" t="s">
        <v>110</v>
      </c>
      <c r="N51" s="85">
        <v>0</v>
      </c>
      <c r="O51" s="85">
        <v>0</v>
      </c>
      <c r="P51" s="85">
        <v>0</v>
      </c>
      <c r="Q51" s="85">
        <v>216819.34</v>
      </c>
      <c r="R51" s="45">
        <f t="shared" si="0"/>
        <v>178180.66</v>
      </c>
      <c r="S51" s="7">
        <v>0</v>
      </c>
      <c r="T51" s="3"/>
    </row>
    <row r="52" spans="1:20" ht="21.6" x14ac:dyDescent="0.3">
      <c r="A52" s="43" t="s">
        <v>77</v>
      </c>
      <c r="B52" s="44" t="s">
        <v>861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85">
        <f>SUM(I53)</f>
        <v>31215</v>
      </c>
      <c r="J52" s="86">
        <v>0</v>
      </c>
      <c r="K52" s="87" t="s">
        <v>77</v>
      </c>
      <c r="L52" s="88" t="s">
        <v>37</v>
      </c>
      <c r="M52" s="89" t="s">
        <v>78</v>
      </c>
      <c r="N52" s="85">
        <v>0</v>
      </c>
      <c r="O52" s="85">
        <v>0</v>
      </c>
      <c r="P52" s="85">
        <v>0</v>
      </c>
      <c r="Q52" s="85">
        <f>SUM(Q53)</f>
        <v>31215</v>
      </c>
      <c r="R52" s="45">
        <f t="shared" ref="R52:R53" si="2">I52-Q52</f>
        <v>0</v>
      </c>
      <c r="S52" s="7"/>
      <c r="T52" s="3"/>
    </row>
    <row r="53" spans="1:20" ht="21.6" x14ac:dyDescent="0.3">
      <c r="A53" s="43" t="s">
        <v>79</v>
      </c>
      <c r="B53" s="44" t="s">
        <v>862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85">
        <v>31215</v>
      </c>
      <c r="J53" s="86">
        <v>0</v>
      </c>
      <c r="K53" s="87" t="s">
        <v>79</v>
      </c>
      <c r="L53" s="88" t="s">
        <v>37</v>
      </c>
      <c r="M53" s="89" t="s">
        <v>80</v>
      </c>
      <c r="N53" s="85">
        <v>0</v>
      </c>
      <c r="O53" s="85">
        <v>0</v>
      </c>
      <c r="P53" s="85">
        <v>0</v>
      </c>
      <c r="Q53" s="85">
        <v>31215</v>
      </c>
      <c r="R53" s="45">
        <f t="shared" si="2"/>
        <v>0</v>
      </c>
      <c r="S53" s="7"/>
      <c r="T53" s="3"/>
    </row>
    <row r="54" spans="1:20" x14ac:dyDescent="0.3">
      <c r="A54" s="43" t="s">
        <v>82</v>
      </c>
      <c r="B54" s="44" t="s">
        <v>111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85">
        <f>SUM(I55+I58)</f>
        <v>8107.05</v>
      </c>
      <c r="J54" s="86">
        <v>0</v>
      </c>
      <c r="K54" s="87" t="s">
        <v>82</v>
      </c>
      <c r="L54" s="88" t="s">
        <v>37</v>
      </c>
      <c r="M54" s="89" t="s">
        <v>111</v>
      </c>
      <c r="N54" s="85">
        <v>0</v>
      </c>
      <c r="O54" s="85">
        <v>0</v>
      </c>
      <c r="P54" s="85">
        <v>0</v>
      </c>
      <c r="Q54" s="85">
        <f>SUM(Q55+Q58)</f>
        <v>5090.05</v>
      </c>
      <c r="R54" s="45">
        <f t="shared" si="0"/>
        <v>3017</v>
      </c>
      <c r="S54" s="7">
        <v>0</v>
      </c>
      <c r="T54" s="3"/>
    </row>
    <row r="55" spans="1:20" x14ac:dyDescent="0.3">
      <c r="A55" s="43" t="s">
        <v>88</v>
      </c>
      <c r="B55" s="44" t="s">
        <v>112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85">
        <f>SUM(I56:I57)</f>
        <v>8107.05</v>
      </c>
      <c r="J55" s="86">
        <v>0</v>
      </c>
      <c r="K55" s="87" t="s">
        <v>88</v>
      </c>
      <c r="L55" s="88" t="s">
        <v>37</v>
      </c>
      <c r="M55" s="89" t="s">
        <v>112</v>
      </c>
      <c r="N55" s="85">
        <v>0</v>
      </c>
      <c r="O55" s="85">
        <v>0</v>
      </c>
      <c r="P55" s="85">
        <v>0</v>
      </c>
      <c r="Q55" s="85">
        <f>SUM(Q56:Q57)</f>
        <v>5090.05</v>
      </c>
      <c r="R55" s="45">
        <f t="shared" si="0"/>
        <v>3017</v>
      </c>
      <c r="S55" s="7">
        <v>0</v>
      </c>
      <c r="T55" s="3"/>
    </row>
    <row r="56" spans="1:20" x14ac:dyDescent="0.3">
      <c r="A56" s="43" t="s">
        <v>92</v>
      </c>
      <c r="B56" s="44" t="s">
        <v>113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85">
        <v>8100</v>
      </c>
      <c r="J56" s="86">
        <v>0</v>
      </c>
      <c r="K56" s="87" t="s">
        <v>92</v>
      </c>
      <c r="L56" s="88" t="s">
        <v>37</v>
      </c>
      <c r="M56" s="89" t="s">
        <v>113</v>
      </c>
      <c r="N56" s="85">
        <v>0</v>
      </c>
      <c r="O56" s="85">
        <v>0</v>
      </c>
      <c r="P56" s="85">
        <v>0</v>
      </c>
      <c r="Q56" s="85">
        <v>5083</v>
      </c>
      <c r="R56" s="45">
        <f t="shared" si="0"/>
        <v>3017</v>
      </c>
      <c r="S56" s="7">
        <v>0</v>
      </c>
      <c r="T56" s="3"/>
    </row>
    <row r="57" spans="1:20" x14ac:dyDescent="0.3">
      <c r="A57" s="43" t="s">
        <v>94</v>
      </c>
      <c r="B57" s="44" t="s">
        <v>114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85">
        <v>7.05</v>
      </c>
      <c r="J57" s="86">
        <v>0</v>
      </c>
      <c r="K57" s="87" t="s">
        <v>94</v>
      </c>
      <c r="L57" s="88" t="s">
        <v>37</v>
      </c>
      <c r="M57" s="89" t="s">
        <v>114</v>
      </c>
      <c r="N57" s="85">
        <v>0</v>
      </c>
      <c r="O57" s="85">
        <v>0</v>
      </c>
      <c r="P57" s="85">
        <v>0</v>
      </c>
      <c r="Q57" s="85">
        <v>7.05</v>
      </c>
      <c r="R57" s="45">
        <f t="shared" si="0"/>
        <v>0</v>
      </c>
      <c r="S57" s="7">
        <v>0</v>
      </c>
      <c r="T57" s="3"/>
    </row>
    <row r="58" spans="1:20" x14ac:dyDescent="0.3">
      <c r="A58" s="43" t="s">
        <v>115</v>
      </c>
      <c r="B58" s="44" t="s">
        <v>116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85"/>
      <c r="J58" s="86">
        <v>0</v>
      </c>
      <c r="K58" s="87" t="s">
        <v>115</v>
      </c>
      <c r="L58" s="88" t="s">
        <v>37</v>
      </c>
      <c r="M58" s="89" t="s">
        <v>116</v>
      </c>
      <c r="N58" s="85">
        <v>0</v>
      </c>
      <c r="O58" s="85">
        <v>0</v>
      </c>
      <c r="P58" s="85">
        <v>0</v>
      </c>
      <c r="Q58" s="85">
        <v>0</v>
      </c>
      <c r="R58" s="45">
        <f t="shared" si="0"/>
        <v>0</v>
      </c>
      <c r="S58" s="7">
        <v>0</v>
      </c>
      <c r="T58" s="3"/>
    </row>
    <row r="59" spans="1:20" x14ac:dyDescent="0.3">
      <c r="A59" s="43" t="s">
        <v>117</v>
      </c>
      <c r="B59" s="44" t="s">
        <v>118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f>SUM(I60)</f>
        <v>30000</v>
      </c>
      <c r="J59" s="46">
        <v>0</v>
      </c>
      <c r="K59" s="43" t="s">
        <v>117</v>
      </c>
      <c r="L59" s="47" t="s">
        <v>37</v>
      </c>
      <c r="M59" s="44" t="s">
        <v>118</v>
      </c>
      <c r="N59" s="45">
        <v>0</v>
      </c>
      <c r="O59" s="45">
        <v>0</v>
      </c>
      <c r="P59" s="45">
        <v>0</v>
      </c>
      <c r="Q59" s="45">
        <f>SUM(Q60)</f>
        <v>0</v>
      </c>
      <c r="R59" s="45">
        <f t="shared" si="0"/>
        <v>30000</v>
      </c>
      <c r="S59" s="7">
        <v>0</v>
      </c>
      <c r="T59" s="3"/>
    </row>
    <row r="60" spans="1:20" x14ac:dyDescent="0.3">
      <c r="A60" s="43" t="s">
        <v>82</v>
      </c>
      <c r="B60" s="44" t="s">
        <v>119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85">
        <f>SUM(I61)</f>
        <v>30000</v>
      </c>
      <c r="J60" s="86">
        <v>0</v>
      </c>
      <c r="K60" s="87" t="s">
        <v>82</v>
      </c>
      <c r="L60" s="88" t="s">
        <v>37</v>
      </c>
      <c r="M60" s="89" t="s">
        <v>119</v>
      </c>
      <c r="N60" s="85">
        <v>0</v>
      </c>
      <c r="O60" s="85">
        <v>0</v>
      </c>
      <c r="P60" s="85">
        <v>0</v>
      </c>
      <c r="Q60" s="85">
        <f>SUM(Q61)</f>
        <v>0</v>
      </c>
      <c r="R60" s="45">
        <f t="shared" si="0"/>
        <v>30000</v>
      </c>
      <c r="S60" s="7">
        <v>0</v>
      </c>
      <c r="T60" s="3"/>
    </row>
    <row r="61" spans="1:20" x14ac:dyDescent="0.3">
      <c r="A61" s="43" t="s">
        <v>115</v>
      </c>
      <c r="B61" s="44" t="s">
        <v>120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85">
        <v>30000</v>
      </c>
      <c r="J61" s="86">
        <v>0</v>
      </c>
      <c r="K61" s="87" t="s">
        <v>115</v>
      </c>
      <c r="L61" s="88" t="s">
        <v>37</v>
      </c>
      <c r="M61" s="89" t="s">
        <v>120</v>
      </c>
      <c r="N61" s="85">
        <v>0</v>
      </c>
      <c r="O61" s="85">
        <v>0</v>
      </c>
      <c r="P61" s="85">
        <v>0</v>
      </c>
      <c r="Q61" s="85">
        <v>0</v>
      </c>
      <c r="R61" s="45">
        <f t="shared" si="0"/>
        <v>30000</v>
      </c>
      <c r="S61" s="7">
        <v>0</v>
      </c>
      <c r="T61" s="3"/>
    </row>
    <row r="62" spans="1:20" x14ac:dyDescent="0.3">
      <c r="A62" s="43" t="s">
        <v>121</v>
      </c>
      <c r="B62" s="44" t="s">
        <v>122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f>SUM(I63+I67+I71)</f>
        <v>20109597.240000002</v>
      </c>
      <c r="J62" s="46">
        <v>0</v>
      </c>
      <c r="K62" s="43" t="s">
        <v>121</v>
      </c>
      <c r="L62" s="47" t="s">
        <v>37</v>
      </c>
      <c r="M62" s="44" t="s">
        <v>122</v>
      </c>
      <c r="N62" s="45">
        <v>0</v>
      </c>
      <c r="O62" s="45">
        <v>0</v>
      </c>
      <c r="P62" s="45">
        <v>0</v>
      </c>
      <c r="Q62" s="45">
        <f>SUM(Q63+Q67+Q71)</f>
        <v>12379894.949999999</v>
      </c>
      <c r="R62" s="45">
        <f>SUM(R63+R67+R71)</f>
        <v>7729702.290000001</v>
      </c>
      <c r="S62" s="7">
        <v>0</v>
      </c>
      <c r="T62" s="3"/>
    </row>
    <row r="63" spans="1:20" ht="42" x14ac:dyDescent="0.3">
      <c r="A63" s="43" t="s">
        <v>42</v>
      </c>
      <c r="B63" s="44" t="s">
        <v>123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85">
        <f>SUM(I64)</f>
        <v>15142200</v>
      </c>
      <c r="J63" s="86">
        <v>0</v>
      </c>
      <c r="K63" s="87" t="s">
        <v>42</v>
      </c>
      <c r="L63" s="88" t="s">
        <v>37</v>
      </c>
      <c r="M63" s="89" t="s">
        <v>123</v>
      </c>
      <c r="N63" s="85">
        <v>0</v>
      </c>
      <c r="O63" s="85">
        <v>0</v>
      </c>
      <c r="P63" s="85">
        <v>0</v>
      </c>
      <c r="Q63" s="85">
        <f>SUM(Q64)</f>
        <v>8446390.5299999993</v>
      </c>
      <c r="R63" s="45">
        <f t="shared" si="0"/>
        <v>6695809.4700000007</v>
      </c>
      <c r="S63" s="7">
        <v>0</v>
      </c>
      <c r="T63" s="3"/>
    </row>
    <row r="64" spans="1:20" x14ac:dyDescent="0.3">
      <c r="A64" s="43" t="s">
        <v>63</v>
      </c>
      <c r="B64" s="44" t="s">
        <v>124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85">
        <f>SUM(I65:I66)</f>
        <v>15142200</v>
      </c>
      <c r="J64" s="86">
        <v>0</v>
      </c>
      <c r="K64" s="87" t="s">
        <v>63</v>
      </c>
      <c r="L64" s="88" t="s">
        <v>37</v>
      </c>
      <c r="M64" s="89" t="s">
        <v>124</v>
      </c>
      <c r="N64" s="85">
        <v>0</v>
      </c>
      <c r="O64" s="85">
        <v>0</v>
      </c>
      <c r="P64" s="85">
        <v>0</v>
      </c>
      <c r="Q64" s="85">
        <f>SUM(Q65:Q66)</f>
        <v>8446390.5299999993</v>
      </c>
      <c r="R64" s="45">
        <f t="shared" si="0"/>
        <v>6695809.4700000007</v>
      </c>
      <c r="S64" s="7">
        <v>0</v>
      </c>
      <c r="T64" s="3"/>
    </row>
    <row r="65" spans="1:20" x14ac:dyDescent="0.3">
      <c r="A65" s="43" t="s">
        <v>125</v>
      </c>
      <c r="B65" s="44" t="s">
        <v>126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85">
        <v>11630100</v>
      </c>
      <c r="J65" s="86">
        <v>0</v>
      </c>
      <c r="K65" s="87" t="s">
        <v>125</v>
      </c>
      <c r="L65" s="88" t="s">
        <v>37</v>
      </c>
      <c r="M65" s="89" t="s">
        <v>126</v>
      </c>
      <c r="N65" s="85">
        <v>0</v>
      </c>
      <c r="O65" s="85">
        <v>0</v>
      </c>
      <c r="P65" s="85">
        <v>0</v>
      </c>
      <c r="Q65" s="85">
        <v>5666463.5599999996</v>
      </c>
      <c r="R65" s="45">
        <f t="shared" si="0"/>
        <v>5963636.4400000004</v>
      </c>
      <c r="S65" s="7">
        <v>0</v>
      </c>
      <c r="T65" s="3"/>
    </row>
    <row r="66" spans="1:20" ht="31.8" x14ac:dyDescent="0.3">
      <c r="A66" s="43" t="s">
        <v>127</v>
      </c>
      <c r="B66" s="44" t="s">
        <v>128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85">
        <v>3512100</v>
      </c>
      <c r="J66" s="86">
        <v>0</v>
      </c>
      <c r="K66" s="87" t="s">
        <v>127</v>
      </c>
      <c r="L66" s="88" t="s">
        <v>37</v>
      </c>
      <c r="M66" s="89" t="s">
        <v>128</v>
      </c>
      <c r="N66" s="85">
        <v>0</v>
      </c>
      <c r="O66" s="85">
        <v>0</v>
      </c>
      <c r="P66" s="85">
        <v>0</v>
      </c>
      <c r="Q66" s="85">
        <v>2779926.97</v>
      </c>
      <c r="R66" s="45">
        <f t="shared" si="0"/>
        <v>732173.0299999998</v>
      </c>
      <c r="S66" s="7">
        <v>0</v>
      </c>
      <c r="T66" s="3"/>
    </row>
    <row r="67" spans="1:20" ht="21.6" x14ac:dyDescent="0.3">
      <c r="A67" s="43" t="s">
        <v>54</v>
      </c>
      <c r="B67" s="44" t="s">
        <v>129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85">
        <f>SUM(I68)</f>
        <v>4930516.67</v>
      </c>
      <c r="J67" s="86">
        <v>0</v>
      </c>
      <c r="K67" s="87" t="s">
        <v>54</v>
      </c>
      <c r="L67" s="88" t="s">
        <v>37</v>
      </c>
      <c r="M67" s="89" t="s">
        <v>129</v>
      </c>
      <c r="N67" s="85">
        <v>0</v>
      </c>
      <c r="O67" s="85">
        <v>0</v>
      </c>
      <c r="P67" s="85">
        <v>0</v>
      </c>
      <c r="Q67" s="85">
        <f>SUM(Q68)</f>
        <v>3926623.85</v>
      </c>
      <c r="R67" s="45">
        <f t="shared" si="0"/>
        <v>1003892.8199999998</v>
      </c>
      <c r="S67" s="7">
        <v>0</v>
      </c>
      <c r="T67" s="3"/>
    </row>
    <row r="68" spans="1:20" ht="21.6" x14ac:dyDescent="0.3">
      <c r="A68" s="43" t="s">
        <v>56</v>
      </c>
      <c r="B68" s="44" t="s">
        <v>130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85">
        <f>SUM(I69:I70)</f>
        <v>4930516.67</v>
      </c>
      <c r="J68" s="86">
        <v>0</v>
      </c>
      <c r="K68" s="87" t="s">
        <v>56</v>
      </c>
      <c r="L68" s="88" t="s">
        <v>37</v>
      </c>
      <c r="M68" s="89" t="s">
        <v>130</v>
      </c>
      <c r="N68" s="85">
        <v>0</v>
      </c>
      <c r="O68" s="85">
        <v>0</v>
      </c>
      <c r="P68" s="85">
        <v>0</v>
      </c>
      <c r="Q68" s="85">
        <f>SUM(Q69:Q70)</f>
        <v>3926623.85</v>
      </c>
      <c r="R68" s="45">
        <f t="shared" si="0"/>
        <v>1003892.8199999998</v>
      </c>
      <c r="S68" s="7">
        <v>0</v>
      </c>
      <c r="T68" s="3"/>
    </row>
    <row r="69" spans="1:20" x14ac:dyDescent="0.3">
      <c r="A69" s="43" t="s">
        <v>58</v>
      </c>
      <c r="B69" s="44" t="s">
        <v>131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85">
        <v>2937492.41</v>
      </c>
      <c r="J69" s="86">
        <v>0</v>
      </c>
      <c r="K69" s="87" t="s">
        <v>58</v>
      </c>
      <c r="L69" s="88" t="s">
        <v>37</v>
      </c>
      <c r="M69" s="89" t="s">
        <v>131</v>
      </c>
      <c r="N69" s="85">
        <v>0</v>
      </c>
      <c r="O69" s="85">
        <v>0</v>
      </c>
      <c r="P69" s="85">
        <v>0</v>
      </c>
      <c r="Q69" s="85">
        <v>1933599.59</v>
      </c>
      <c r="R69" s="45">
        <f t="shared" si="0"/>
        <v>1003892.8200000001</v>
      </c>
      <c r="S69" s="7">
        <v>0</v>
      </c>
      <c r="T69" s="3"/>
    </row>
    <row r="70" spans="1:20" x14ac:dyDescent="0.3">
      <c r="A70" s="43" t="s">
        <v>74</v>
      </c>
      <c r="B70" s="44" t="s">
        <v>132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85">
        <v>1993024.26</v>
      </c>
      <c r="J70" s="86">
        <v>0</v>
      </c>
      <c r="K70" s="87" t="s">
        <v>74</v>
      </c>
      <c r="L70" s="88" t="s">
        <v>37</v>
      </c>
      <c r="M70" s="89" t="s">
        <v>132</v>
      </c>
      <c r="N70" s="85">
        <v>0</v>
      </c>
      <c r="O70" s="85">
        <v>0</v>
      </c>
      <c r="P70" s="85">
        <v>0</v>
      </c>
      <c r="Q70" s="85">
        <v>1993024.26</v>
      </c>
      <c r="R70" s="45">
        <f t="shared" si="0"/>
        <v>0</v>
      </c>
      <c r="S70" s="7">
        <v>0</v>
      </c>
      <c r="T70" s="3"/>
    </row>
    <row r="71" spans="1:20" x14ac:dyDescent="0.3">
      <c r="A71" s="43" t="s">
        <v>82</v>
      </c>
      <c r="B71" s="44" t="s">
        <v>133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85">
        <f>SUM(I72+I74)</f>
        <v>36880.57</v>
      </c>
      <c r="J71" s="86">
        <v>0</v>
      </c>
      <c r="K71" s="87" t="s">
        <v>82</v>
      </c>
      <c r="L71" s="88" t="s">
        <v>37</v>
      </c>
      <c r="M71" s="89" t="s">
        <v>133</v>
      </c>
      <c r="N71" s="85">
        <v>0</v>
      </c>
      <c r="O71" s="85">
        <v>0</v>
      </c>
      <c r="P71" s="85">
        <v>0</v>
      </c>
      <c r="Q71" s="85">
        <f>SUM(Q72+Q74)</f>
        <v>6880.57</v>
      </c>
      <c r="R71" s="45">
        <f t="shared" ref="R71:R127" si="3">I71-Q71</f>
        <v>30000</v>
      </c>
      <c r="S71" s="7">
        <v>0</v>
      </c>
      <c r="T71" s="3"/>
    </row>
    <row r="72" spans="1:20" x14ac:dyDescent="0.3">
      <c r="A72" s="43" t="s">
        <v>84</v>
      </c>
      <c r="B72" s="44" t="s">
        <v>134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85">
        <f>SUM(I73)</f>
        <v>0</v>
      </c>
      <c r="J72" s="86">
        <v>0</v>
      </c>
      <c r="K72" s="87" t="s">
        <v>84</v>
      </c>
      <c r="L72" s="88" t="s">
        <v>37</v>
      </c>
      <c r="M72" s="89" t="s">
        <v>134</v>
      </c>
      <c r="N72" s="85">
        <v>0</v>
      </c>
      <c r="O72" s="85">
        <v>0</v>
      </c>
      <c r="P72" s="85">
        <v>0</v>
      </c>
      <c r="Q72" s="85">
        <f>SUM(Q73)</f>
        <v>0</v>
      </c>
      <c r="R72" s="45">
        <f t="shared" si="3"/>
        <v>0</v>
      </c>
      <c r="S72" s="7">
        <v>0</v>
      </c>
      <c r="T72" s="3"/>
    </row>
    <row r="73" spans="1:20" ht="21.6" x14ac:dyDescent="0.3">
      <c r="A73" s="43" t="s">
        <v>86</v>
      </c>
      <c r="B73" s="44" t="s">
        <v>135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85"/>
      <c r="J73" s="86">
        <v>0</v>
      </c>
      <c r="K73" s="87" t="s">
        <v>86</v>
      </c>
      <c r="L73" s="88" t="s">
        <v>37</v>
      </c>
      <c r="M73" s="89" t="s">
        <v>135</v>
      </c>
      <c r="N73" s="85">
        <v>0</v>
      </c>
      <c r="O73" s="85">
        <v>0</v>
      </c>
      <c r="P73" s="85">
        <v>0</v>
      </c>
      <c r="Q73" s="85"/>
      <c r="R73" s="45">
        <f t="shared" si="3"/>
        <v>0</v>
      </c>
      <c r="S73" s="7">
        <v>0</v>
      </c>
      <c r="T73" s="3"/>
    </row>
    <row r="74" spans="1:20" x14ac:dyDescent="0.3">
      <c r="A74" s="43" t="s">
        <v>88</v>
      </c>
      <c r="B74" s="44" t="s">
        <v>136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85">
        <f>SUM(I75:I77)</f>
        <v>36880.57</v>
      </c>
      <c r="J74" s="86">
        <v>0</v>
      </c>
      <c r="K74" s="87" t="s">
        <v>88</v>
      </c>
      <c r="L74" s="88" t="s">
        <v>37</v>
      </c>
      <c r="M74" s="89" t="s">
        <v>136</v>
      </c>
      <c r="N74" s="85">
        <v>0</v>
      </c>
      <c r="O74" s="85">
        <v>0</v>
      </c>
      <c r="P74" s="85">
        <v>0</v>
      </c>
      <c r="Q74" s="85">
        <f>SUM(Q75:Q77)</f>
        <v>6880.57</v>
      </c>
      <c r="R74" s="45">
        <f t="shared" si="3"/>
        <v>30000</v>
      </c>
      <c r="S74" s="7">
        <v>0</v>
      </c>
      <c r="T74" s="3"/>
    </row>
    <row r="75" spans="1:20" x14ac:dyDescent="0.3">
      <c r="A75" s="43" t="s">
        <v>90</v>
      </c>
      <c r="B75" s="44" t="s">
        <v>863</v>
      </c>
      <c r="C75" s="45"/>
      <c r="D75" s="45"/>
      <c r="E75" s="45"/>
      <c r="F75" s="45"/>
      <c r="G75" s="45"/>
      <c r="H75" s="45"/>
      <c r="I75" s="85">
        <v>916</v>
      </c>
      <c r="J75" s="86"/>
      <c r="K75" s="87"/>
      <c r="L75" s="88"/>
      <c r="M75" s="89"/>
      <c r="N75" s="85"/>
      <c r="O75" s="85"/>
      <c r="P75" s="85"/>
      <c r="Q75" s="85">
        <v>916</v>
      </c>
      <c r="R75" s="45"/>
      <c r="S75" s="7"/>
      <c r="T75" s="3"/>
    </row>
    <row r="76" spans="1:20" x14ac:dyDescent="0.3">
      <c r="A76" s="43" t="s">
        <v>92</v>
      </c>
      <c r="B76" s="44" t="s">
        <v>727</v>
      </c>
      <c r="C76" s="45"/>
      <c r="D76" s="45"/>
      <c r="E76" s="45"/>
      <c r="F76" s="45"/>
      <c r="G76" s="45"/>
      <c r="H76" s="45"/>
      <c r="I76" s="85">
        <v>5908</v>
      </c>
      <c r="J76" s="86"/>
      <c r="K76" s="87"/>
      <c r="L76" s="88"/>
      <c r="M76" s="89"/>
      <c r="N76" s="85"/>
      <c r="O76" s="85"/>
      <c r="P76" s="85"/>
      <c r="Q76" s="85">
        <v>5908</v>
      </c>
      <c r="R76" s="45">
        <f t="shared" si="3"/>
        <v>0</v>
      </c>
      <c r="S76" s="7"/>
      <c r="T76" s="3"/>
    </row>
    <row r="77" spans="1:20" x14ac:dyDescent="0.3">
      <c r="A77" s="43" t="s">
        <v>94</v>
      </c>
      <c r="B77" s="44" t="s">
        <v>137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85">
        <v>30056.57</v>
      </c>
      <c r="J77" s="86">
        <v>0</v>
      </c>
      <c r="K77" s="87" t="s">
        <v>94</v>
      </c>
      <c r="L77" s="88" t="s">
        <v>37</v>
      </c>
      <c r="M77" s="89" t="s">
        <v>137</v>
      </c>
      <c r="N77" s="85">
        <v>0</v>
      </c>
      <c r="O77" s="85">
        <v>0</v>
      </c>
      <c r="P77" s="85">
        <v>0</v>
      </c>
      <c r="Q77" s="85">
        <v>56.57</v>
      </c>
      <c r="R77" s="45">
        <f t="shared" si="3"/>
        <v>30000</v>
      </c>
      <c r="S77" s="7">
        <v>0</v>
      </c>
      <c r="T77" s="3"/>
    </row>
    <row r="78" spans="1:20" ht="21.6" x14ac:dyDescent="0.3">
      <c r="A78" s="43" t="s">
        <v>770</v>
      </c>
      <c r="B78" s="44" t="s">
        <v>930</v>
      </c>
      <c r="C78" s="45"/>
      <c r="D78" s="45"/>
      <c r="E78" s="45"/>
      <c r="F78" s="45"/>
      <c r="G78" s="45"/>
      <c r="H78" s="45"/>
      <c r="I78" s="85">
        <f>I79</f>
        <v>576919.80000000005</v>
      </c>
      <c r="J78" s="86"/>
      <c r="K78" s="87"/>
      <c r="L78" s="88"/>
      <c r="M78" s="89"/>
      <c r="N78" s="85"/>
      <c r="O78" s="85"/>
      <c r="P78" s="85"/>
      <c r="Q78" s="85">
        <f>Q79</f>
        <v>576919.80000000005</v>
      </c>
      <c r="R78" s="45">
        <f t="shared" si="3"/>
        <v>0</v>
      </c>
      <c r="S78" s="7"/>
      <c r="T78" s="3"/>
    </row>
    <row r="79" spans="1:20" ht="31.2" customHeight="1" x14ac:dyDescent="0.3">
      <c r="A79" s="43" t="s">
        <v>771</v>
      </c>
      <c r="B79" s="44" t="s">
        <v>931</v>
      </c>
      <c r="C79" s="45"/>
      <c r="D79" s="45"/>
      <c r="E79" s="45"/>
      <c r="F79" s="45"/>
      <c r="G79" s="45"/>
      <c r="H79" s="45"/>
      <c r="I79" s="85">
        <f>I80</f>
        <v>576919.80000000005</v>
      </c>
      <c r="J79" s="86"/>
      <c r="K79" s="87"/>
      <c r="L79" s="88"/>
      <c r="M79" s="89"/>
      <c r="N79" s="85"/>
      <c r="O79" s="85"/>
      <c r="P79" s="85"/>
      <c r="Q79" s="85">
        <f>Q80</f>
        <v>576919.80000000005</v>
      </c>
      <c r="R79" s="45">
        <f t="shared" si="3"/>
        <v>0</v>
      </c>
      <c r="S79" s="7"/>
      <c r="T79" s="3"/>
    </row>
    <row r="80" spans="1:20" ht="21.6" x14ac:dyDescent="0.3">
      <c r="A80" s="43" t="s">
        <v>54</v>
      </c>
      <c r="B80" s="44" t="s">
        <v>932</v>
      </c>
      <c r="C80" s="45"/>
      <c r="D80" s="45"/>
      <c r="E80" s="45"/>
      <c r="F80" s="45"/>
      <c r="G80" s="45"/>
      <c r="H80" s="45"/>
      <c r="I80" s="85">
        <f>I81</f>
        <v>576919.80000000005</v>
      </c>
      <c r="J80" s="86"/>
      <c r="K80" s="87"/>
      <c r="L80" s="88"/>
      <c r="M80" s="89"/>
      <c r="N80" s="85"/>
      <c r="O80" s="85"/>
      <c r="P80" s="85"/>
      <c r="Q80" s="85">
        <f>Q81</f>
        <v>576919.80000000005</v>
      </c>
      <c r="R80" s="45">
        <f t="shared" si="3"/>
        <v>0</v>
      </c>
      <c r="S80" s="7"/>
      <c r="T80" s="3"/>
    </row>
    <row r="81" spans="1:20" ht="21.6" x14ac:dyDescent="0.3">
      <c r="A81" s="43" t="s">
        <v>56</v>
      </c>
      <c r="B81" s="44" t="s">
        <v>933</v>
      </c>
      <c r="C81" s="45"/>
      <c r="D81" s="45"/>
      <c r="E81" s="45"/>
      <c r="F81" s="45"/>
      <c r="G81" s="45"/>
      <c r="H81" s="45"/>
      <c r="I81" s="85">
        <f>I82</f>
        <v>576919.80000000005</v>
      </c>
      <c r="J81" s="86"/>
      <c r="K81" s="87"/>
      <c r="L81" s="88"/>
      <c r="M81" s="89"/>
      <c r="N81" s="85"/>
      <c r="O81" s="85"/>
      <c r="P81" s="85"/>
      <c r="Q81" s="85">
        <f>Q82</f>
        <v>576919.80000000005</v>
      </c>
      <c r="R81" s="45">
        <f t="shared" si="3"/>
        <v>0</v>
      </c>
      <c r="S81" s="7"/>
      <c r="T81" s="3"/>
    </row>
    <row r="82" spans="1:20" x14ac:dyDescent="0.3">
      <c r="A82" s="43" t="s">
        <v>58</v>
      </c>
      <c r="B82" s="44" t="s">
        <v>934</v>
      </c>
      <c r="C82" s="45"/>
      <c r="D82" s="45"/>
      <c r="E82" s="45"/>
      <c r="F82" s="45"/>
      <c r="G82" s="45"/>
      <c r="H82" s="45"/>
      <c r="I82" s="85">
        <v>576919.80000000005</v>
      </c>
      <c r="J82" s="86"/>
      <c r="K82" s="87"/>
      <c r="L82" s="88"/>
      <c r="M82" s="89"/>
      <c r="N82" s="85"/>
      <c r="O82" s="85"/>
      <c r="P82" s="85"/>
      <c r="Q82" s="85">
        <v>576919.80000000005</v>
      </c>
      <c r="R82" s="45">
        <f t="shared" si="3"/>
        <v>0</v>
      </c>
      <c r="S82" s="7"/>
      <c r="T82" s="3"/>
    </row>
    <row r="83" spans="1:20" x14ac:dyDescent="0.3">
      <c r="A83" s="43" t="s">
        <v>138</v>
      </c>
      <c r="B83" s="44" t="s">
        <v>139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f>SUM(I84+I88+I96+I100+I92)</f>
        <v>65802220.390000008</v>
      </c>
      <c r="J83" s="46">
        <v>0</v>
      </c>
      <c r="K83" s="43" t="s">
        <v>138</v>
      </c>
      <c r="L83" s="47" t="s">
        <v>37</v>
      </c>
      <c r="M83" s="44" t="s">
        <v>139</v>
      </c>
      <c r="N83" s="45">
        <v>0</v>
      </c>
      <c r="O83" s="45">
        <v>0</v>
      </c>
      <c r="P83" s="45">
        <v>0</v>
      </c>
      <c r="Q83" s="45">
        <f t="shared" ref="Q83:R83" si="4">SUM(Q84+Q88+Q96+Q100+Q92)</f>
        <v>13092351.59</v>
      </c>
      <c r="R83" s="45">
        <f t="shared" si="4"/>
        <v>52709868.800000004</v>
      </c>
      <c r="S83" s="7">
        <v>0</v>
      </c>
      <c r="T83" s="3"/>
    </row>
    <row r="84" spans="1:20" x14ac:dyDescent="0.3">
      <c r="A84" s="43" t="s">
        <v>140</v>
      </c>
      <c r="B84" s="44" t="s">
        <v>141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f>SUM(I85)</f>
        <v>3279763.77</v>
      </c>
      <c r="J84" s="46">
        <v>0</v>
      </c>
      <c r="K84" s="43" t="s">
        <v>140</v>
      </c>
      <c r="L84" s="47" t="s">
        <v>37</v>
      </c>
      <c r="M84" s="44" t="s">
        <v>141</v>
      </c>
      <c r="N84" s="45">
        <v>0</v>
      </c>
      <c r="O84" s="45">
        <v>0</v>
      </c>
      <c r="P84" s="45">
        <v>0</v>
      </c>
      <c r="Q84" s="45">
        <f>SUM(Q85)</f>
        <v>588000</v>
      </c>
      <c r="R84" s="45">
        <f t="shared" si="3"/>
        <v>2691763.77</v>
      </c>
      <c r="S84" s="7">
        <v>0</v>
      </c>
      <c r="T84" s="3"/>
    </row>
    <row r="85" spans="1:20" ht="21.6" x14ac:dyDescent="0.3">
      <c r="A85" s="43" t="s">
        <v>54</v>
      </c>
      <c r="B85" s="44" t="s">
        <v>142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85">
        <f>SUM(I86)</f>
        <v>3279763.77</v>
      </c>
      <c r="J85" s="86">
        <v>0</v>
      </c>
      <c r="K85" s="87" t="s">
        <v>54</v>
      </c>
      <c r="L85" s="88" t="s">
        <v>37</v>
      </c>
      <c r="M85" s="89" t="s">
        <v>142</v>
      </c>
      <c r="N85" s="85">
        <v>0</v>
      </c>
      <c r="O85" s="85">
        <v>0</v>
      </c>
      <c r="P85" s="85">
        <v>0</v>
      </c>
      <c r="Q85" s="85">
        <f>SUM(Q86)</f>
        <v>588000</v>
      </c>
      <c r="R85" s="45">
        <f t="shared" si="3"/>
        <v>2691763.77</v>
      </c>
      <c r="S85" s="7">
        <v>0</v>
      </c>
      <c r="T85" s="3"/>
    </row>
    <row r="86" spans="1:20" ht="21.6" x14ac:dyDescent="0.3">
      <c r="A86" s="43" t="s">
        <v>56</v>
      </c>
      <c r="B86" s="44" t="s">
        <v>143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85">
        <f>SUM(I87)</f>
        <v>3279763.77</v>
      </c>
      <c r="J86" s="86">
        <v>0</v>
      </c>
      <c r="K86" s="87" t="s">
        <v>56</v>
      </c>
      <c r="L86" s="88" t="s">
        <v>37</v>
      </c>
      <c r="M86" s="89" t="s">
        <v>143</v>
      </c>
      <c r="N86" s="85">
        <v>0</v>
      </c>
      <c r="O86" s="85">
        <v>0</v>
      </c>
      <c r="P86" s="85">
        <v>0</v>
      </c>
      <c r="Q86" s="85">
        <f>SUM(Q87)</f>
        <v>588000</v>
      </c>
      <c r="R86" s="45">
        <f t="shared" si="3"/>
        <v>2691763.77</v>
      </c>
      <c r="S86" s="7">
        <v>0</v>
      </c>
      <c r="T86" s="3"/>
    </row>
    <row r="87" spans="1:20" x14ac:dyDescent="0.3">
      <c r="A87" s="43" t="s">
        <v>58</v>
      </c>
      <c r="B87" s="44" t="s">
        <v>144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85">
        <v>3279763.77</v>
      </c>
      <c r="J87" s="86">
        <v>0</v>
      </c>
      <c r="K87" s="87" t="s">
        <v>58</v>
      </c>
      <c r="L87" s="88" t="s">
        <v>37</v>
      </c>
      <c r="M87" s="89" t="s">
        <v>144</v>
      </c>
      <c r="N87" s="85">
        <v>0</v>
      </c>
      <c r="O87" s="85">
        <v>0</v>
      </c>
      <c r="P87" s="85">
        <v>0</v>
      </c>
      <c r="Q87" s="85">
        <v>588000</v>
      </c>
      <c r="R87" s="45">
        <f t="shared" si="3"/>
        <v>2691763.77</v>
      </c>
      <c r="S87" s="7">
        <v>0</v>
      </c>
      <c r="T87" s="3"/>
    </row>
    <row r="88" spans="1:20" x14ac:dyDescent="0.3">
      <c r="A88" s="43" t="s">
        <v>145</v>
      </c>
      <c r="B88" s="44" t="s">
        <v>146</v>
      </c>
      <c r="C88" s="45">
        <v>0</v>
      </c>
      <c r="D88" s="45">
        <v>0</v>
      </c>
      <c r="E88" s="45">
        <v>0</v>
      </c>
      <c r="F88" s="45">
        <v>0</v>
      </c>
      <c r="G88" s="45">
        <v>0</v>
      </c>
      <c r="H88" s="45">
        <v>0</v>
      </c>
      <c r="I88" s="45">
        <f>SUM(I89)</f>
        <v>0</v>
      </c>
      <c r="J88" s="46">
        <v>0</v>
      </c>
      <c r="K88" s="43" t="s">
        <v>145</v>
      </c>
      <c r="L88" s="47" t="s">
        <v>37</v>
      </c>
      <c r="M88" s="44" t="s">
        <v>146</v>
      </c>
      <c r="N88" s="45">
        <v>0</v>
      </c>
      <c r="O88" s="45">
        <v>0</v>
      </c>
      <c r="P88" s="45">
        <v>0</v>
      </c>
      <c r="Q88" s="45">
        <f>SUM(Q89)</f>
        <v>0</v>
      </c>
      <c r="R88" s="45">
        <f t="shared" si="3"/>
        <v>0</v>
      </c>
      <c r="S88" s="7">
        <v>0</v>
      </c>
      <c r="T88" s="3"/>
    </row>
    <row r="89" spans="1:20" ht="21.6" x14ac:dyDescent="0.3">
      <c r="A89" s="43" t="s">
        <v>54</v>
      </c>
      <c r="B89" s="44" t="s">
        <v>147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85">
        <f>SUM(I90)</f>
        <v>0</v>
      </c>
      <c r="J89" s="86">
        <v>0</v>
      </c>
      <c r="K89" s="87" t="s">
        <v>54</v>
      </c>
      <c r="L89" s="88" t="s">
        <v>37</v>
      </c>
      <c r="M89" s="89" t="s">
        <v>147</v>
      </c>
      <c r="N89" s="85">
        <v>0</v>
      </c>
      <c r="O89" s="85">
        <v>0</v>
      </c>
      <c r="P89" s="85">
        <v>0</v>
      </c>
      <c r="Q89" s="85">
        <f>SUM(Q90)</f>
        <v>0</v>
      </c>
      <c r="R89" s="45">
        <f t="shared" si="3"/>
        <v>0</v>
      </c>
      <c r="S89" s="7">
        <v>0</v>
      </c>
      <c r="T89" s="3"/>
    </row>
    <row r="90" spans="1:20" ht="21.6" x14ac:dyDescent="0.3">
      <c r="A90" s="43" t="s">
        <v>56</v>
      </c>
      <c r="B90" s="44" t="s">
        <v>148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85">
        <f>SUM(I91)</f>
        <v>0</v>
      </c>
      <c r="J90" s="86">
        <v>0</v>
      </c>
      <c r="K90" s="87" t="s">
        <v>56</v>
      </c>
      <c r="L90" s="88" t="s">
        <v>37</v>
      </c>
      <c r="M90" s="89" t="s">
        <v>148</v>
      </c>
      <c r="N90" s="85">
        <v>0</v>
      </c>
      <c r="O90" s="85">
        <v>0</v>
      </c>
      <c r="P90" s="85">
        <v>0</v>
      </c>
      <c r="Q90" s="85">
        <f>SUM(Q91)</f>
        <v>0</v>
      </c>
      <c r="R90" s="45">
        <f t="shared" si="3"/>
        <v>0</v>
      </c>
      <c r="S90" s="7">
        <v>0</v>
      </c>
      <c r="T90" s="3"/>
    </row>
    <row r="91" spans="1:20" x14ac:dyDescent="0.3">
      <c r="A91" s="43" t="s">
        <v>58</v>
      </c>
      <c r="B91" s="44" t="s">
        <v>149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85"/>
      <c r="J91" s="86">
        <v>0</v>
      </c>
      <c r="K91" s="87" t="s">
        <v>58</v>
      </c>
      <c r="L91" s="88" t="s">
        <v>37</v>
      </c>
      <c r="M91" s="89" t="s">
        <v>149</v>
      </c>
      <c r="N91" s="85">
        <v>0</v>
      </c>
      <c r="O91" s="85">
        <v>0</v>
      </c>
      <c r="P91" s="85">
        <v>0</v>
      </c>
      <c r="Q91" s="85"/>
      <c r="R91" s="45">
        <f t="shared" si="3"/>
        <v>0</v>
      </c>
      <c r="S91" s="7">
        <v>0</v>
      </c>
      <c r="T91" s="3"/>
    </row>
    <row r="92" spans="1:20" x14ac:dyDescent="0.3">
      <c r="A92" s="43" t="s">
        <v>776</v>
      </c>
      <c r="B92" s="44" t="s">
        <v>772</v>
      </c>
      <c r="C92" s="45"/>
      <c r="D92" s="45"/>
      <c r="E92" s="45"/>
      <c r="F92" s="45"/>
      <c r="G92" s="45"/>
      <c r="H92" s="45"/>
      <c r="I92" s="85">
        <f>I93</f>
        <v>13878846.99</v>
      </c>
      <c r="J92" s="86"/>
      <c r="K92" s="87"/>
      <c r="L92" s="88"/>
      <c r="M92" s="89"/>
      <c r="N92" s="85"/>
      <c r="O92" s="85"/>
      <c r="P92" s="85"/>
      <c r="Q92" s="85">
        <f t="shared" ref="Q92:R94" si="5">Q93</f>
        <v>3980122.77</v>
      </c>
      <c r="R92" s="85">
        <f t="shared" si="5"/>
        <v>9898724.2200000007</v>
      </c>
      <c r="S92" s="7"/>
      <c r="T92" s="3"/>
    </row>
    <row r="93" spans="1:20" ht="21.6" x14ac:dyDescent="0.3">
      <c r="A93" s="43" t="s">
        <v>54</v>
      </c>
      <c r="B93" s="44" t="s">
        <v>773</v>
      </c>
      <c r="C93" s="45"/>
      <c r="D93" s="45"/>
      <c r="E93" s="45"/>
      <c r="F93" s="45"/>
      <c r="G93" s="45"/>
      <c r="H93" s="45"/>
      <c r="I93" s="85">
        <f>I94</f>
        <v>13878846.99</v>
      </c>
      <c r="J93" s="86"/>
      <c r="K93" s="87"/>
      <c r="L93" s="88"/>
      <c r="M93" s="89"/>
      <c r="N93" s="85"/>
      <c r="O93" s="85"/>
      <c r="P93" s="85"/>
      <c r="Q93" s="85">
        <f t="shared" si="5"/>
        <v>3980122.77</v>
      </c>
      <c r="R93" s="85">
        <f t="shared" si="5"/>
        <v>9898724.2200000007</v>
      </c>
      <c r="S93" s="7"/>
      <c r="T93" s="3"/>
    </row>
    <row r="94" spans="1:20" ht="21.6" x14ac:dyDescent="0.3">
      <c r="A94" s="43" t="s">
        <v>56</v>
      </c>
      <c r="B94" s="44" t="s">
        <v>774</v>
      </c>
      <c r="C94" s="45"/>
      <c r="D94" s="45"/>
      <c r="E94" s="45"/>
      <c r="F94" s="45"/>
      <c r="G94" s="45"/>
      <c r="H94" s="45"/>
      <c r="I94" s="85">
        <f>I95</f>
        <v>13878846.99</v>
      </c>
      <c r="J94" s="86"/>
      <c r="K94" s="87"/>
      <c r="L94" s="88"/>
      <c r="M94" s="89"/>
      <c r="N94" s="85"/>
      <c r="O94" s="85"/>
      <c r="P94" s="85"/>
      <c r="Q94" s="85">
        <f t="shared" si="5"/>
        <v>3980122.77</v>
      </c>
      <c r="R94" s="85">
        <f t="shared" si="5"/>
        <v>9898724.2200000007</v>
      </c>
      <c r="S94" s="7"/>
      <c r="T94" s="3"/>
    </row>
    <row r="95" spans="1:20" x14ac:dyDescent="0.3">
      <c r="A95" s="43" t="s">
        <v>58</v>
      </c>
      <c r="B95" s="44" t="s">
        <v>775</v>
      </c>
      <c r="C95" s="45"/>
      <c r="D95" s="45"/>
      <c r="E95" s="45"/>
      <c r="F95" s="45"/>
      <c r="G95" s="45"/>
      <c r="H95" s="45"/>
      <c r="I95" s="85">
        <v>13878846.99</v>
      </c>
      <c r="J95" s="86"/>
      <c r="K95" s="87"/>
      <c r="L95" s="88"/>
      <c r="M95" s="89"/>
      <c r="N95" s="85"/>
      <c r="O95" s="85"/>
      <c r="P95" s="85"/>
      <c r="Q95" s="85">
        <v>3980122.77</v>
      </c>
      <c r="R95" s="45">
        <f t="shared" si="3"/>
        <v>9898724.2200000007</v>
      </c>
      <c r="S95" s="7"/>
      <c r="T95" s="3"/>
    </row>
    <row r="96" spans="1:20" x14ac:dyDescent="0.3">
      <c r="A96" s="43" t="s">
        <v>150</v>
      </c>
      <c r="B96" s="44" t="s">
        <v>151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f>SUM(I97)</f>
        <v>48533609.630000003</v>
      </c>
      <c r="J96" s="46">
        <v>0</v>
      </c>
      <c r="K96" s="43" t="s">
        <v>150</v>
      </c>
      <c r="L96" s="47" t="s">
        <v>37</v>
      </c>
      <c r="M96" s="44" t="s">
        <v>151</v>
      </c>
      <c r="N96" s="45">
        <v>0</v>
      </c>
      <c r="O96" s="45">
        <v>0</v>
      </c>
      <c r="P96" s="45">
        <v>0</v>
      </c>
      <c r="Q96" s="45">
        <f>SUM(Q97)</f>
        <v>8524228.8200000003</v>
      </c>
      <c r="R96" s="45">
        <f t="shared" si="3"/>
        <v>40009380.810000002</v>
      </c>
      <c r="S96" s="7">
        <v>0</v>
      </c>
      <c r="T96" s="3"/>
    </row>
    <row r="97" spans="1:20" ht="21.6" x14ac:dyDescent="0.3">
      <c r="A97" s="43" t="s">
        <v>54</v>
      </c>
      <c r="B97" s="44" t="s">
        <v>152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85">
        <f>SUM(I98)</f>
        <v>48533609.630000003</v>
      </c>
      <c r="J97" s="86">
        <v>0</v>
      </c>
      <c r="K97" s="87" t="s">
        <v>54</v>
      </c>
      <c r="L97" s="88" t="s">
        <v>37</v>
      </c>
      <c r="M97" s="89" t="s">
        <v>152</v>
      </c>
      <c r="N97" s="85">
        <v>0</v>
      </c>
      <c r="O97" s="85">
        <v>0</v>
      </c>
      <c r="P97" s="85">
        <v>0</v>
      </c>
      <c r="Q97" s="85">
        <f>SUM(Q98)</f>
        <v>8524228.8200000003</v>
      </c>
      <c r="R97" s="45">
        <f t="shared" si="3"/>
        <v>40009380.810000002</v>
      </c>
      <c r="S97" s="7">
        <v>0</v>
      </c>
      <c r="T97" s="3"/>
    </row>
    <row r="98" spans="1:20" ht="21.6" x14ac:dyDescent="0.3">
      <c r="A98" s="43" t="s">
        <v>56</v>
      </c>
      <c r="B98" s="44" t="s">
        <v>153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85">
        <f>SUM(I99)</f>
        <v>48533609.630000003</v>
      </c>
      <c r="J98" s="86">
        <v>0</v>
      </c>
      <c r="K98" s="87" t="s">
        <v>56</v>
      </c>
      <c r="L98" s="88" t="s">
        <v>37</v>
      </c>
      <c r="M98" s="89" t="s">
        <v>153</v>
      </c>
      <c r="N98" s="85">
        <v>0</v>
      </c>
      <c r="O98" s="85">
        <v>0</v>
      </c>
      <c r="P98" s="85">
        <v>0</v>
      </c>
      <c r="Q98" s="85">
        <f>SUM(Q99)</f>
        <v>8524228.8200000003</v>
      </c>
      <c r="R98" s="45">
        <f t="shared" si="3"/>
        <v>40009380.810000002</v>
      </c>
      <c r="S98" s="7">
        <v>0</v>
      </c>
      <c r="T98" s="3"/>
    </row>
    <row r="99" spans="1:20" x14ac:dyDescent="0.3">
      <c r="A99" s="43" t="s">
        <v>58</v>
      </c>
      <c r="B99" s="44" t="s">
        <v>154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85">
        <v>48533609.630000003</v>
      </c>
      <c r="J99" s="86">
        <v>0</v>
      </c>
      <c r="K99" s="87" t="s">
        <v>58</v>
      </c>
      <c r="L99" s="88" t="s">
        <v>37</v>
      </c>
      <c r="M99" s="89" t="s">
        <v>154</v>
      </c>
      <c r="N99" s="85">
        <v>0</v>
      </c>
      <c r="O99" s="85">
        <v>0</v>
      </c>
      <c r="P99" s="85">
        <v>0</v>
      </c>
      <c r="Q99" s="85">
        <v>8524228.8200000003</v>
      </c>
      <c r="R99" s="45">
        <f t="shared" si="3"/>
        <v>40009380.810000002</v>
      </c>
      <c r="S99" s="7">
        <v>0</v>
      </c>
      <c r="T99" s="3"/>
    </row>
    <row r="100" spans="1:20" x14ac:dyDescent="0.3">
      <c r="A100" s="43" t="s">
        <v>155</v>
      </c>
      <c r="B100" s="44" t="s">
        <v>156</v>
      </c>
      <c r="C100" s="45">
        <v>0</v>
      </c>
      <c r="D100" s="45">
        <v>0</v>
      </c>
      <c r="E100" s="45">
        <v>0</v>
      </c>
      <c r="F100" s="45">
        <v>0</v>
      </c>
      <c r="G100" s="45">
        <v>0</v>
      </c>
      <c r="H100" s="45">
        <v>0</v>
      </c>
      <c r="I100" s="45">
        <f>SUM(I101+I104)</f>
        <v>110000</v>
      </c>
      <c r="J100" s="46">
        <v>0</v>
      </c>
      <c r="K100" s="43" t="s">
        <v>155</v>
      </c>
      <c r="L100" s="47" t="s">
        <v>37</v>
      </c>
      <c r="M100" s="44" t="s">
        <v>156</v>
      </c>
      <c r="N100" s="45">
        <v>0</v>
      </c>
      <c r="O100" s="45">
        <v>0</v>
      </c>
      <c r="P100" s="45">
        <v>0</v>
      </c>
      <c r="Q100" s="45">
        <f>SUM(Q101+Q104)</f>
        <v>0</v>
      </c>
      <c r="R100" s="45">
        <f t="shared" si="3"/>
        <v>110000</v>
      </c>
      <c r="S100" s="7">
        <v>0</v>
      </c>
      <c r="T100" s="3"/>
    </row>
    <row r="101" spans="1:20" ht="21.6" x14ac:dyDescent="0.3">
      <c r="A101" s="43" t="s">
        <v>54</v>
      </c>
      <c r="B101" s="44" t="s">
        <v>157</v>
      </c>
      <c r="C101" s="45">
        <v>0</v>
      </c>
      <c r="D101" s="45">
        <v>0</v>
      </c>
      <c r="E101" s="45">
        <v>0</v>
      </c>
      <c r="F101" s="45">
        <v>0</v>
      </c>
      <c r="G101" s="45">
        <v>0</v>
      </c>
      <c r="H101" s="45">
        <v>0</v>
      </c>
      <c r="I101" s="85">
        <f>SUM(I102)</f>
        <v>110000</v>
      </c>
      <c r="J101" s="86">
        <v>0</v>
      </c>
      <c r="K101" s="87" t="s">
        <v>54</v>
      </c>
      <c r="L101" s="88" t="s">
        <v>37</v>
      </c>
      <c r="M101" s="89" t="s">
        <v>157</v>
      </c>
      <c r="N101" s="85">
        <v>0</v>
      </c>
      <c r="O101" s="85">
        <v>0</v>
      </c>
      <c r="P101" s="85">
        <v>0</v>
      </c>
      <c r="Q101" s="85">
        <f>SUM(Q102)</f>
        <v>0</v>
      </c>
      <c r="R101" s="45">
        <f t="shared" si="3"/>
        <v>110000</v>
      </c>
      <c r="S101" s="7">
        <v>0</v>
      </c>
      <c r="T101" s="3"/>
    </row>
    <row r="102" spans="1:20" ht="21.6" x14ac:dyDescent="0.3">
      <c r="A102" s="43" t="s">
        <v>56</v>
      </c>
      <c r="B102" s="44" t="s">
        <v>158</v>
      </c>
      <c r="C102" s="45">
        <v>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I102" s="85">
        <f>SUM(I103)</f>
        <v>110000</v>
      </c>
      <c r="J102" s="86">
        <v>0</v>
      </c>
      <c r="K102" s="87" t="s">
        <v>56</v>
      </c>
      <c r="L102" s="88" t="s">
        <v>37</v>
      </c>
      <c r="M102" s="89" t="s">
        <v>158</v>
      </c>
      <c r="N102" s="85">
        <v>0</v>
      </c>
      <c r="O102" s="85">
        <v>0</v>
      </c>
      <c r="P102" s="85">
        <v>0</v>
      </c>
      <c r="Q102" s="85">
        <f>SUM(Q103)</f>
        <v>0</v>
      </c>
      <c r="R102" s="45">
        <f t="shared" si="3"/>
        <v>110000</v>
      </c>
      <c r="S102" s="7">
        <v>0</v>
      </c>
      <c r="T102" s="3"/>
    </row>
    <row r="103" spans="1:20" x14ac:dyDescent="0.3">
      <c r="A103" s="43" t="s">
        <v>58</v>
      </c>
      <c r="B103" s="44" t="s">
        <v>159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I103" s="85">
        <v>110000</v>
      </c>
      <c r="J103" s="86">
        <v>0</v>
      </c>
      <c r="K103" s="87" t="s">
        <v>58</v>
      </c>
      <c r="L103" s="88" t="s">
        <v>37</v>
      </c>
      <c r="M103" s="89" t="s">
        <v>159</v>
      </c>
      <c r="N103" s="85">
        <v>0</v>
      </c>
      <c r="O103" s="85">
        <v>0</v>
      </c>
      <c r="P103" s="85">
        <v>0</v>
      </c>
      <c r="Q103" s="85">
        <v>0</v>
      </c>
      <c r="R103" s="45">
        <f t="shared" si="3"/>
        <v>110000</v>
      </c>
      <c r="S103" s="7">
        <v>0</v>
      </c>
      <c r="T103" s="3"/>
    </row>
    <row r="104" spans="1:20" x14ac:dyDescent="0.3">
      <c r="A104" s="43" t="s">
        <v>82</v>
      </c>
      <c r="B104" s="44" t="s">
        <v>160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85">
        <f>SUM(I105)</f>
        <v>0</v>
      </c>
      <c r="J104" s="86">
        <v>0</v>
      </c>
      <c r="K104" s="87" t="s">
        <v>82</v>
      </c>
      <c r="L104" s="88" t="s">
        <v>37</v>
      </c>
      <c r="M104" s="89" t="s">
        <v>160</v>
      </c>
      <c r="N104" s="85">
        <v>0</v>
      </c>
      <c r="O104" s="85">
        <v>0</v>
      </c>
      <c r="P104" s="85">
        <v>0</v>
      </c>
      <c r="Q104" s="85">
        <f>SUM(Q105)</f>
        <v>0</v>
      </c>
      <c r="R104" s="45">
        <f t="shared" si="3"/>
        <v>0</v>
      </c>
      <c r="S104" s="7">
        <v>0</v>
      </c>
      <c r="T104" s="3"/>
    </row>
    <row r="105" spans="1:20" x14ac:dyDescent="0.3">
      <c r="A105" s="43" t="s">
        <v>84</v>
      </c>
      <c r="B105" s="44" t="s">
        <v>161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85">
        <f>SUM(I106)</f>
        <v>0</v>
      </c>
      <c r="J105" s="86">
        <v>0</v>
      </c>
      <c r="K105" s="87" t="s">
        <v>84</v>
      </c>
      <c r="L105" s="88" t="s">
        <v>37</v>
      </c>
      <c r="M105" s="89" t="s">
        <v>161</v>
      </c>
      <c r="N105" s="85">
        <v>0</v>
      </c>
      <c r="O105" s="85">
        <v>0</v>
      </c>
      <c r="P105" s="85">
        <v>0</v>
      </c>
      <c r="Q105" s="85">
        <f>SUM(Q106)</f>
        <v>0</v>
      </c>
      <c r="R105" s="45">
        <f t="shared" si="3"/>
        <v>0</v>
      </c>
      <c r="S105" s="7">
        <v>0</v>
      </c>
      <c r="T105" s="3"/>
    </row>
    <row r="106" spans="1:20" ht="21.6" x14ac:dyDescent="0.3">
      <c r="A106" s="43" t="s">
        <v>86</v>
      </c>
      <c r="B106" s="44" t="s">
        <v>162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85">
        <v>0</v>
      </c>
      <c r="J106" s="86">
        <v>0</v>
      </c>
      <c r="K106" s="87" t="s">
        <v>86</v>
      </c>
      <c r="L106" s="88" t="s">
        <v>37</v>
      </c>
      <c r="M106" s="89" t="s">
        <v>162</v>
      </c>
      <c r="N106" s="85">
        <v>0</v>
      </c>
      <c r="O106" s="85">
        <v>0</v>
      </c>
      <c r="P106" s="85">
        <v>0</v>
      </c>
      <c r="Q106" s="85">
        <v>0</v>
      </c>
      <c r="R106" s="45">
        <f t="shared" si="3"/>
        <v>0</v>
      </c>
      <c r="S106" s="7">
        <v>0</v>
      </c>
      <c r="T106" s="3"/>
    </row>
    <row r="107" spans="1:20" x14ac:dyDescent="0.3">
      <c r="A107" s="43" t="s">
        <v>163</v>
      </c>
      <c r="B107" s="44" t="s">
        <v>164</v>
      </c>
      <c r="C107" s="45">
        <v>0</v>
      </c>
      <c r="D107" s="45">
        <v>0</v>
      </c>
      <c r="E107" s="45">
        <v>0</v>
      </c>
      <c r="F107" s="45">
        <v>0</v>
      </c>
      <c r="G107" s="45">
        <v>0</v>
      </c>
      <c r="H107" s="45">
        <v>0</v>
      </c>
      <c r="I107" s="45">
        <f>SUM(I108+I116+I121)</f>
        <v>201786.3</v>
      </c>
      <c r="J107" s="46">
        <v>0</v>
      </c>
      <c r="K107" s="43" t="s">
        <v>163</v>
      </c>
      <c r="L107" s="47" t="s">
        <v>37</v>
      </c>
      <c r="M107" s="44" t="s">
        <v>164</v>
      </c>
      <c r="N107" s="45">
        <v>0</v>
      </c>
      <c r="O107" s="45">
        <v>0</v>
      </c>
      <c r="P107" s="45">
        <v>0</v>
      </c>
      <c r="Q107" s="45">
        <f>SUM(Q108+Q116+Q121)</f>
        <v>29859.52</v>
      </c>
      <c r="R107" s="45">
        <f t="shared" si="3"/>
        <v>171926.78</v>
      </c>
      <c r="S107" s="7">
        <v>0</v>
      </c>
      <c r="T107" s="3"/>
    </row>
    <row r="108" spans="1:20" x14ac:dyDescent="0.3">
      <c r="A108" s="43" t="s">
        <v>165</v>
      </c>
      <c r="B108" s="44" t="s">
        <v>166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f>SUM(I109+I113)</f>
        <v>105000</v>
      </c>
      <c r="J108" s="46">
        <v>0</v>
      </c>
      <c r="K108" s="43" t="s">
        <v>165</v>
      </c>
      <c r="L108" s="47" t="s">
        <v>37</v>
      </c>
      <c r="M108" s="44" t="s">
        <v>166</v>
      </c>
      <c r="N108" s="45">
        <v>0</v>
      </c>
      <c r="O108" s="45">
        <v>0</v>
      </c>
      <c r="P108" s="45">
        <v>0</v>
      </c>
      <c r="Q108" s="45">
        <f>SUM(Q109+Q113)</f>
        <v>29859.52</v>
      </c>
      <c r="R108" s="45">
        <f t="shared" si="3"/>
        <v>75140.479999999996</v>
      </c>
      <c r="S108" s="7">
        <v>0</v>
      </c>
      <c r="T108" s="3"/>
    </row>
    <row r="109" spans="1:20" ht="21.6" x14ac:dyDescent="0.3">
      <c r="A109" s="43" t="s">
        <v>54</v>
      </c>
      <c r="B109" s="44" t="s">
        <v>167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85">
        <f>SUM(I110)</f>
        <v>105000</v>
      </c>
      <c r="J109" s="86">
        <v>0</v>
      </c>
      <c r="K109" s="87" t="s">
        <v>54</v>
      </c>
      <c r="L109" s="88" t="s">
        <v>37</v>
      </c>
      <c r="M109" s="89" t="s">
        <v>167</v>
      </c>
      <c r="N109" s="85">
        <v>0</v>
      </c>
      <c r="O109" s="85">
        <v>0</v>
      </c>
      <c r="P109" s="85">
        <v>0</v>
      </c>
      <c r="Q109" s="85">
        <f>SUM(Q110)</f>
        <v>29859.52</v>
      </c>
      <c r="R109" s="45">
        <f t="shared" si="3"/>
        <v>75140.479999999996</v>
      </c>
      <c r="S109" s="7">
        <v>0</v>
      </c>
      <c r="T109" s="3"/>
    </row>
    <row r="110" spans="1:20" ht="21.6" x14ac:dyDescent="0.3">
      <c r="A110" s="43" t="s">
        <v>56</v>
      </c>
      <c r="B110" s="44" t="s">
        <v>168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85">
        <f>SUM(I111:I112)</f>
        <v>105000</v>
      </c>
      <c r="J110" s="86">
        <v>0</v>
      </c>
      <c r="K110" s="87" t="s">
        <v>56</v>
      </c>
      <c r="L110" s="88" t="s">
        <v>37</v>
      </c>
      <c r="M110" s="89" t="s">
        <v>168</v>
      </c>
      <c r="N110" s="85">
        <v>0</v>
      </c>
      <c r="O110" s="85">
        <v>0</v>
      </c>
      <c r="P110" s="85">
        <v>0</v>
      </c>
      <c r="Q110" s="85">
        <f>SUM(Q111:Q112)</f>
        <v>29859.52</v>
      </c>
      <c r="R110" s="45">
        <f t="shared" si="3"/>
        <v>75140.479999999996</v>
      </c>
      <c r="S110" s="7">
        <v>0</v>
      </c>
      <c r="T110" s="3"/>
    </row>
    <row r="111" spans="1:20" ht="21.6" x14ac:dyDescent="0.3">
      <c r="A111" s="43" t="s">
        <v>169</v>
      </c>
      <c r="B111" s="44" t="s">
        <v>170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85">
        <v>105000</v>
      </c>
      <c r="J111" s="86">
        <v>0</v>
      </c>
      <c r="K111" s="87" t="s">
        <v>169</v>
      </c>
      <c r="L111" s="88" t="s">
        <v>37</v>
      </c>
      <c r="M111" s="89" t="s">
        <v>170</v>
      </c>
      <c r="N111" s="85">
        <v>0</v>
      </c>
      <c r="O111" s="85">
        <v>0</v>
      </c>
      <c r="P111" s="85">
        <v>0</v>
      </c>
      <c r="Q111" s="85">
        <v>29859.52</v>
      </c>
      <c r="R111" s="45">
        <f t="shared" si="3"/>
        <v>75140.479999999996</v>
      </c>
      <c r="S111" s="7">
        <v>0</v>
      </c>
      <c r="T111" s="3"/>
    </row>
    <row r="112" spans="1:20" x14ac:dyDescent="0.3">
      <c r="A112" s="43"/>
      <c r="B112" s="44" t="s">
        <v>728</v>
      </c>
      <c r="C112" s="45"/>
      <c r="D112" s="45"/>
      <c r="E112" s="45"/>
      <c r="F112" s="45"/>
      <c r="G112" s="45"/>
      <c r="H112" s="45"/>
      <c r="I112" s="85">
        <v>0</v>
      </c>
      <c r="J112" s="86"/>
      <c r="K112" s="87"/>
      <c r="L112" s="88"/>
      <c r="M112" s="89"/>
      <c r="N112" s="85"/>
      <c r="O112" s="85"/>
      <c r="P112" s="85"/>
      <c r="Q112" s="85">
        <v>0</v>
      </c>
      <c r="R112" s="45">
        <f t="shared" si="3"/>
        <v>0</v>
      </c>
      <c r="S112" s="7"/>
      <c r="T112" s="3"/>
    </row>
    <row r="113" spans="1:20" x14ac:dyDescent="0.3">
      <c r="A113" s="43" t="s">
        <v>82</v>
      </c>
      <c r="B113" s="44" t="s">
        <v>171</v>
      </c>
      <c r="C113" s="45">
        <v>0</v>
      </c>
      <c r="D113" s="45">
        <v>0</v>
      </c>
      <c r="E113" s="45">
        <v>0</v>
      </c>
      <c r="F113" s="45">
        <v>0</v>
      </c>
      <c r="G113" s="45">
        <v>0</v>
      </c>
      <c r="H113" s="45">
        <v>0</v>
      </c>
      <c r="I113" s="85">
        <f>SUM(I114)</f>
        <v>0</v>
      </c>
      <c r="J113" s="86">
        <v>0</v>
      </c>
      <c r="K113" s="87" t="s">
        <v>82</v>
      </c>
      <c r="L113" s="88" t="s">
        <v>37</v>
      </c>
      <c r="M113" s="89" t="s">
        <v>171</v>
      </c>
      <c r="N113" s="85">
        <v>0</v>
      </c>
      <c r="O113" s="85">
        <v>0</v>
      </c>
      <c r="P113" s="85">
        <v>0</v>
      </c>
      <c r="Q113" s="85">
        <f>SUM(Q114)</f>
        <v>0</v>
      </c>
      <c r="R113" s="45">
        <f t="shared" si="3"/>
        <v>0</v>
      </c>
      <c r="S113" s="7">
        <v>0</v>
      </c>
      <c r="T113" s="3"/>
    </row>
    <row r="114" spans="1:20" x14ac:dyDescent="0.3">
      <c r="A114" s="43" t="s">
        <v>84</v>
      </c>
      <c r="B114" s="44" t="s">
        <v>172</v>
      </c>
      <c r="C114" s="45">
        <v>0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85">
        <f>SUM(I115)</f>
        <v>0</v>
      </c>
      <c r="J114" s="86">
        <v>0</v>
      </c>
      <c r="K114" s="87" t="s">
        <v>84</v>
      </c>
      <c r="L114" s="88" t="s">
        <v>37</v>
      </c>
      <c r="M114" s="89" t="s">
        <v>172</v>
      </c>
      <c r="N114" s="85">
        <v>0</v>
      </c>
      <c r="O114" s="85">
        <v>0</v>
      </c>
      <c r="P114" s="85">
        <v>0</v>
      </c>
      <c r="Q114" s="85">
        <f>SUM(Q115)</f>
        <v>0</v>
      </c>
      <c r="R114" s="45">
        <f t="shared" si="3"/>
        <v>0</v>
      </c>
      <c r="S114" s="7">
        <v>0</v>
      </c>
      <c r="T114" s="3"/>
    </row>
    <row r="115" spans="1:20" ht="21.6" x14ac:dyDescent="0.3">
      <c r="A115" s="43" t="s">
        <v>86</v>
      </c>
      <c r="B115" s="44" t="s">
        <v>173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85">
        <v>0</v>
      </c>
      <c r="J115" s="86">
        <v>0</v>
      </c>
      <c r="K115" s="87" t="s">
        <v>86</v>
      </c>
      <c r="L115" s="88" t="s">
        <v>37</v>
      </c>
      <c r="M115" s="89" t="s">
        <v>173</v>
      </c>
      <c r="N115" s="85">
        <v>0</v>
      </c>
      <c r="O115" s="85">
        <v>0</v>
      </c>
      <c r="P115" s="85">
        <v>0</v>
      </c>
      <c r="Q115" s="85">
        <v>0</v>
      </c>
      <c r="R115" s="45">
        <f t="shared" si="3"/>
        <v>0</v>
      </c>
      <c r="S115" s="7">
        <v>0</v>
      </c>
      <c r="T115" s="3"/>
    </row>
    <row r="116" spans="1:20" x14ac:dyDescent="0.3">
      <c r="A116" s="43" t="s">
        <v>174</v>
      </c>
      <c r="B116" s="44" t="s">
        <v>175</v>
      </c>
      <c r="C116" s="45">
        <v>0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f>SUM(I117)</f>
        <v>0</v>
      </c>
      <c r="J116" s="46">
        <v>0</v>
      </c>
      <c r="K116" s="43" t="s">
        <v>174</v>
      </c>
      <c r="L116" s="47" t="s">
        <v>37</v>
      </c>
      <c r="M116" s="44" t="s">
        <v>175</v>
      </c>
      <c r="N116" s="45">
        <v>0</v>
      </c>
      <c r="O116" s="45">
        <v>0</v>
      </c>
      <c r="P116" s="45">
        <v>0</v>
      </c>
      <c r="Q116" s="45">
        <f>SUM(Q117)</f>
        <v>0</v>
      </c>
      <c r="R116" s="45">
        <f t="shared" si="3"/>
        <v>0</v>
      </c>
      <c r="S116" s="7">
        <v>0</v>
      </c>
      <c r="T116" s="3"/>
    </row>
    <row r="117" spans="1:20" x14ac:dyDescent="0.3">
      <c r="A117" s="43" t="s">
        <v>82</v>
      </c>
      <c r="B117" s="44" t="s">
        <v>176</v>
      </c>
      <c r="C117" s="45">
        <v>0</v>
      </c>
      <c r="D117" s="45">
        <v>0</v>
      </c>
      <c r="E117" s="45">
        <v>0</v>
      </c>
      <c r="F117" s="45">
        <v>0</v>
      </c>
      <c r="G117" s="45">
        <v>0</v>
      </c>
      <c r="H117" s="45">
        <v>0</v>
      </c>
      <c r="I117" s="85">
        <f>SUM(I118)</f>
        <v>0</v>
      </c>
      <c r="J117" s="86">
        <v>0</v>
      </c>
      <c r="K117" s="87" t="s">
        <v>82</v>
      </c>
      <c r="L117" s="88" t="s">
        <v>37</v>
      </c>
      <c r="M117" s="89" t="s">
        <v>176</v>
      </c>
      <c r="N117" s="85">
        <v>0</v>
      </c>
      <c r="O117" s="85">
        <v>0</v>
      </c>
      <c r="P117" s="85">
        <v>0</v>
      </c>
      <c r="Q117" s="85">
        <f>SUM(Q118)</f>
        <v>0</v>
      </c>
      <c r="R117" s="45">
        <f t="shared" si="3"/>
        <v>0</v>
      </c>
      <c r="S117" s="7">
        <v>0</v>
      </c>
      <c r="T117" s="3"/>
    </row>
    <row r="118" spans="1:20" ht="31.8" x14ac:dyDescent="0.3">
      <c r="A118" s="43" t="s">
        <v>177</v>
      </c>
      <c r="B118" s="44" t="s">
        <v>178</v>
      </c>
      <c r="C118" s="45">
        <v>0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I118" s="85">
        <f>SUM(I119:I120)</f>
        <v>0</v>
      </c>
      <c r="J118" s="86">
        <v>0</v>
      </c>
      <c r="K118" s="87" t="s">
        <v>177</v>
      </c>
      <c r="L118" s="88" t="s">
        <v>37</v>
      </c>
      <c r="M118" s="89" t="s">
        <v>178</v>
      </c>
      <c r="N118" s="85">
        <v>0</v>
      </c>
      <c r="O118" s="85">
        <v>0</v>
      </c>
      <c r="P118" s="85">
        <v>0</v>
      </c>
      <c r="Q118" s="85">
        <f>SUM(Q119:Q120)</f>
        <v>0</v>
      </c>
      <c r="R118" s="45">
        <f t="shared" si="3"/>
        <v>0</v>
      </c>
      <c r="S118" s="7">
        <v>0</v>
      </c>
      <c r="T118" s="3"/>
    </row>
    <row r="119" spans="1:20" x14ac:dyDescent="0.3">
      <c r="A119" s="43"/>
      <c r="B119" s="44" t="s">
        <v>729</v>
      </c>
      <c r="C119" s="45"/>
      <c r="D119" s="45"/>
      <c r="E119" s="45"/>
      <c r="F119" s="45"/>
      <c r="G119" s="45"/>
      <c r="H119" s="45"/>
      <c r="I119" s="85">
        <v>0</v>
      </c>
      <c r="J119" s="86"/>
      <c r="K119" s="87"/>
      <c r="L119" s="88"/>
      <c r="M119" s="89"/>
      <c r="N119" s="85"/>
      <c r="O119" s="85"/>
      <c r="P119" s="85"/>
      <c r="Q119" s="85">
        <v>0</v>
      </c>
      <c r="R119" s="45">
        <f t="shared" si="3"/>
        <v>0</v>
      </c>
      <c r="S119" s="7"/>
      <c r="T119" s="3"/>
    </row>
    <row r="120" spans="1:20" ht="42" x14ac:dyDescent="0.3">
      <c r="A120" s="43" t="s">
        <v>179</v>
      </c>
      <c r="B120" s="44" t="s">
        <v>180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85">
        <v>0</v>
      </c>
      <c r="J120" s="86">
        <v>0</v>
      </c>
      <c r="K120" s="87" t="s">
        <v>179</v>
      </c>
      <c r="L120" s="88" t="s">
        <v>37</v>
      </c>
      <c r="M120" s="89" t="s">
        <v>180</v>
      </c>
      <c r="N120" s="85">
        <v>0</v>
      </c>
      <c r="O120" s="85">
        <v>0</v>
      </c>
      <c r="P120" s="85">
        <v>0</v>
      </c>
      <c r="Q120" s="85">
        <v>0</v>
      </c>
      <c r="R120" s="45">
        <f t="shared" si="3"/>
        <v>0</v>
      </c>
      <c r="S120" s="7">
        <v>0</v>
      </c>
      <c r="T120" s="3"/>
    </row>
    <row r="121" spans="1:20" x14ac:dyDescent="0.3">
      <c r="A121" s="43" t="s">
        <v>181</v>
      </c>
      <c r="B121" s="44" t="s">
        <v>182</v>
      </c>
      <c r="C121" s="45">
        <v>0</v>
      </c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I121" s="45">
        <f>SUM(I122+I125)</f>
        <v>96786.3</v>
      </c>
      <c r="J121" s="46">
        <v>0</v>
      </c>
      <c r="K121" s="43" t="s">
        <v>181</v>
      </c>
      <c r="L121" s="47" t="s">
        <v>37</v>
      </c>
      <c r="M121" s="44" t="s">
        <v>182</v>
      </c>
      <c r="N121" s="45">
        <v>0</v>
      </c>
      <c r="O121" s="45">
        <v>0</v>
      </c>
      <c r="P121" s="45">
        <v>0</v>
      </c>
      <c r="Q121" s="45">
        <f>SUM(Q122+Q125)</f>
        <v>0</v>
      </c>
      <c r="R121" s="45">
        <f t="shared" si="3"/>
        <v>96786.3</v>
      </c>
      <c r="S121" s="7">
        <v>0</v>
      </c>
      <c r="T121" s="3"/>
    </row>
    <row r="122" spans="1:20" ht="21.6" x14ac:dyDescent="0.3">
      <c r="A122" s="43" t="s">
        <v>54</v>
      </c>
      <c r="B122" s="44" t="s">
        <v>183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85">
        <f>SUM(I123)</f>
        <v>96786.3</v>
      </c>
      <c r="J122" s="86">
        <v>0</v>
      </c>
      <c r="K122" s="87" t="s">
        <v>54</v>
      </c>
      <c r="L122" s="88" t="s">
        <v>37</v>
      </c>
      <c r="M122" s="89" t="s">
        <v>183</v>
      </c>
      <c r="N122" s="85">
        <v>0</v>
      </c>
      <c r="O122" s="85">
        <v>0</v>
      </c>
      <c r="P122" s="85">
        <v>0</v>
      </c>
      <c r="Q122" s="85">
        <f>SUM(Q123)</f>
        <v>0</v>
      </c>
      <c r="R122" s="45">
        <f t="shared" si="3"/>
        <v>96786.3</v>
      </c>
      <c r="S122" s="7">
        <v>0</v>
      </c>
      <c r="T122" s="3"/>
    </row>
    <row r="123" spans="1:20" ht="21.6" x14ac:dyDescent="0.3">
      <c r="A123" s="43" t="s">
        <v>56</v>
      </c>
      <c r="B123" s="44" t="s">
        <v>184</v>
      </c>
      <c r="C123" s="45">
        <v>0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I123" s="85">
        <f>SUM(I124)</f>
        <v>96786.3</v>
      </c>
      <c r="J123" s="86">
        <v>0</v>
      </c>
      <c r="K123" s="87" t="s">
        <v>56</v>
      </c>
      <c r="L123" s="88" t="s">
        <v>37</v>
      </c>
      <c r="M123" s="89" t="s">
        <v>184</v>
      </c>
      <c r="N123" s="85">
        <v>0</v>
      </c>
      <c r="O123" s="85">
        <v>0</v>
      </c>
      <c r="P123" s="85">
        <v>0</v>
      </c>
      <c r="Q123" s="85">
        <f>SUM(Q124)</f>
        <v>0</v>
      </c>
      <c r="R123" s="45">
        <f t="shared" si="3"/>
        <v>96786.3</v>
      </c>
      <c r="S123" s="7">
        <v>0</v>
      </c>
      <c r="T123" s="3"/>
    </row>
    <row r="124" spans="1:20" x14ac:dyDescent="0.3">
      <c r="A124" s="43" t="s">
        <v>58</v>
      </c>
      <c r="B124" s="44" t="s">
        <v>185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85">
        <v>96786.3</v>
      </c>
      <c r="J124" s="86">
        <v>0</v>
      </c>
      <c r="K124" s="87" t="s">
        <v>58</v>
      </c>
      <c r="L124" s="88" t="s">
        <v>37</v>
      </c>
      <c r="M124" s="89" t="s">
        <v>185</v>
      </c>
      <c r="N124" s="85">
        <v>0</v>
      </c>
      <c r="O124" s="85">
        <v>0</v>
      </c>
      <c r="P124" s="85">
        <v>0</v>
      </c>
      <c r="Q124" s="85">
        <v>0</v>
      </c>
      <c r="R124" s="45">
        <f t="shared" si="3"/>
        <v>96786.3</v>
      </c>
      <c r="S124" s="7">
        <v>0</v>
      </c>
      <c r="T124" s="3"/>
    </row>
    <row r="125" spans="1:20" x14ac:dyDescent="0.3">
      <c r="A125" s="43" t="s">
        <v>82</v>
      </c>
      <c r="B125" s="44" t="s">
        <v>186</v>
      </c>
      <c r="C125" s="45">
        <v>0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85">
        <f>SUM(I126)</f>
        <v>0</v>
      </c>
      <c r="J125" s="86">
        <v>0</v>
      </c>
      <c r="K125" s="87" t="s">
        <v>82</v>
      </c>
      <c r="L125" s="88" t="s">
        <v>37</v>
      </c>
      <c r="M125" s="89" t="s">
        <v>186</v>
      </c>
      <c r="N125" s="85">
        <v>0</v>
      </c>
      <c r="O125" s="85">
        <v>0</v>
      </c>
      <c r="P125" s="85">
        <v>0</v>
      </c>
      <c r="Q125" s="85">
        <f>SUM(Q126)</f>
        <v>0</v>
      </c>
      <c r="R125" s="45">
        <f t="shared" si="3"/>
        <v>0</v>
      </c>
      <c r="S125" s="7">
        <v>0</v>
      </c>
      <c r="T125" s="3"/>
    </row>
    <row r="126" spans="1:20" x14ac:dyDescent="0.3">
      <c r="A126" s="43" t="s">
        <v>84</v>
      </c>
      <c r="B126" s="44" t="s">
        <v>187</v>
      </c>
      <c r="C126" s="45">
        <v>0</v>
      </c>
      <c r="D126" s="45">
        <v>0</v>
      </c>
      <c r="E126" s="45">
        <v>0</v>
      </c>
      <c r="F126" s="45">
        <v>0</v>
      </c>
      <c r="G126" s="45">
        <v>0</v>
      </c>
      <c r="H126" s="45">
        <v>0</v>
      </c>
      <c r="I126" s="85">
        <f>SUM(I127)</f>
        <v>0</v>
      </c>
      <c r="J126" s="86">
        <v>0</v>
      </c>
      <c r="K126" s="87" t="s">
        <v>84</v>
      </c>
      <c r="L126" s="88" t="s">
        <v>37</v>
      </c>
      <c r="M126" s="89" t="s">
        <v>187</v>
      </c>
      <c r="N126" s="85">
        <v>0</v>
      </c>
      <c r="O126" s="85">
        <v>0</v>
      </c>
      <c r="P126" s="85">
        <v>0</v>
      </c>
      <c r="Q126" s="85">
        <f>SUM(Q127)</f>
        <v>0</v>
      </c>
      <c r="R126" s="45">
        <f t="shared" si="3"/>
        <v>0</v>
      </c>
      <c r="S126" s="7">
        <v>0</v>
      </c>
      <c r="T126" s="3"/>
    </row>
    <row r="127" spans="1:20" ht="21.6" x14ac:dyDescent="0.3">
      <c r="A127" s="43" t="s">
        <v>86</v>
      </c>
      <c r="B127" s="44" t="s">
        <v>188</v>
      </c>
      <c r="C127" s="45">
        <v>0</v>
      </c>
      <c r="D127" s="45">
        <v>0</v>
      </c>
      <c r="E127" s="45">
        <v>0</v>
      </c>
      <c r="F127" s="45">
        <v>0</v>
      </c>
      <c r="G127" s="45">
        <v>0</v>
      </c>
      <c r="H127" s="45">
        <v>0</v>
      </c>
      <c r="I127" s="85">
        <v>0</v>
      </c>
      <c r="J127" s="86">
        <v>0</v>
      </c>
      <c r="K127" s="87" t="s">
        <v>86</v>
      </c>
      <c r="L127" s="88" t="s">
        <v>37</v>
      </c>
      <c r="M127" s="89" t="s">
        <v>188</v>
      </c>
      <c r="N127" s="85">
        <v>0</v>
      </c>
      <c r="O127" s="85">
        <v>0</v>
      </c>
      <c r="P127" s="85">
        <v>0</v>
      </c>
      <c r="Q127" s="85">
        <v>0</v>
      </c>
      <c r="R127" s="45">
        <f t="shared" si="3"/>
        <v>0</v>
      </c>
      <c r="S127" s="7">
        <v>0</v>
      </c>
      <c r="T127" s="3"/>
    </row>
    <row r="128" spans="1:20" x14ac:dyDescent="0.3">
      <c r="A128" s="43" t="s">
        <v>189</v>
      </c>
      <c r="B128" s="44" t="s">
        <v>190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f>SUM(I129+I134+I139+I145+I152+I165)</f>
        <v>528724562.72000003</v>
      </c>
      <c r="J128" s="46">
        <v>0</v>
      </c>
      <c r="K128" s="43" t="s">
        <v>189</v>
      </c>
      <c r="L128" s="47" t="s">
        <v>37</v>
      </c>
      <c r="M128" s="44" t="s">
        <v>190</v>
      </c>
      <c r="N128" s="45">
        <v>0</v>
      </c>
      <c r="O128" s="45">
        <v>0</v>
      </c>
      <c r="P128" s="45">
        <v>0</v>
      </c>
      <c r="Q128" s="45">
        <f>SUM(Q129+Q134+Q139+Q145+Q152+Q165)</f>
        <v>231636044.32999998</v>
      </c>
      <c r="R128" s="45">
        <f t="shared" ref="R128:R195" si="6">I128-Q128</f>
        <v>297088518.39000005</v>
      </c>
      <c r="S128" s="7">
        <v>0</v>
      </c>
      <c r="T128" s="3"/>
    </row>
    <row r="129" spans="1:20" x14ac:dyDescent="0.3">
      <c r="A129" s="43" t="s">
        <v>191</v>
      </c>
      <c r="B129" s="44" t="s">
        <v>192</v>
      </c>
      <c r="C129" s="45">
        <v>0</v>
      </c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I129" s="45">
        <f>SUM(I130)</f>
        <v>97404689.379999995</v>
      </c>
      <c r="J129" s="46">
        <v>0</v>
      </c>
      <c r="K129" s="43" t="s">
        <v>191</v>
      </c>
      <c r="L129" s="47" t="s">
        <v>37</v>
      </c>
      <c r="M129" s="44" t="s">
        <v>192</v>
      </c>
      <c r="N129" s="45">
        <v>0</v>
      </c>
      <c r="O129" s="45">
        <v>0</v>
      </c>
      <c r="P129" s="45">
        <v>0</v>
      </c>
      <c r="Q129" s="45">
        <f>SUM(Q130)</f>
        <v>42457464.280000001</v>
      </c>
      <c r="R129" s="45">
        <f t="shared" si="6"/>
        <v>54947225.099999994</v>
      </c>
      <c r="S129" s="7">
        <v>0</v>
      </c>
      <c r="T129" s="3"/>
    </row>
    <row r="130" spans="1:20" ht="21.6" x14ac:dyDescent="0.3">
      <c r="A130" s="43" t="s">
        <v>193</v>
      </c>
      <c r="B130" s="44" t="s">
        <v>194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85">
        <f>SUM(I131)</f>
        <v>97404689.379999995</v>
      </c>
      <c r="J130" s="86">
        <v>0</v>
      </c>
      <c r="K130" s="87" t="s">
        <v>193</v>
      </c>
      <c r="L130" s="88" t="s">
        <v>37</v>
      </c>
      <c r="M130" s="89" t="s">
        <v>194</v>
      </c>
      <c r="N130" s="85">
        <v>0</v>
      </c>
      <c r="O130" s="85">
        <v>0</v>
      </c>
      <c r="P130" s="85">
        <v>0</v>
      </c>
      <c r="Q130" s="85">
        <f>SUM(Q131)</f>
        <v>42457464.280000001</v>
      </c>
      <c r="R130" s="45">
        <f t="shared" si="6"/>
        <v>54947225.099999994</v>
      </c>
      <c r="S130" s="7">
        <v>0</v>
      </c>
      <c r="T130" s="3"/>
    </row>
    <row r="131" spans="1:20" x14ac:dyDescent="0.3">
      <c r="A131" s="43" t="s">
        <v>195</v>
      </c>
      <c r="B131" s="44" t="s">
        <v>196</v>
      </c>
      <c r="C131" s="45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85">
        <f>SUM(I132:I133)</f>
        <v>97404689.379999995</v>
      </c>
      <c r="J131" s="86">
        <v>0</v>
      </c>
      <c r="K131" s="87" t="s">
        <v>195</v>
      </c>
      <c r="L131" s="88" t="s">
        <v>37</v>
      </c>
      <c r="M131" s="89" t="s">
        <v>196</v>
      </c>
      <c r="N131" s="85">
        <v>0</v>
      </c>
      <c r="O131" s="85">
        <v>0</v>
      </c>
      <c r="P131" s="85">
        <v>0</v>
      </c>
      <c r="Q131" s="85">
        <f>SUM(Q132:Q133)</f>
        <v>42457464.280000001</v>
      </c>
      <c r="R131" s="45">
        <f t="shared" si="6"/>
        <v>54947225.099999994</v>
      </c>
      <c r="S131" s="7">
        <v>0</v>
      </c>
      <c r="T131" s="3"/>
    </row>
    <row r="132" spans="1:20" ht="42" x14ac:dyDescent="0.3">
      <c r="A132" s="43" t="s">
        <v>197</v>
      </c>
      <c r="B132" s="44" t="s">
        <v>198</v>
      </c>
      <c r="C132" s="45">
        <v>0</v>
      </c>
      <c r="D132" s="45">
        <v>0</v>
      </c>
      <c r="E132" s="45">
        <v>0</v>
      </c>
      <c r="F132" s="45">
        <v>0</v>
      </c>
      <c r="G132" s="45">
        <v>0</v>
      </c>
      <c r="H132" s="45">
        <v>0</v>
      </c>
      <c r="I132" s="85">
        <v>82826589.379999995</v>
      </c>
      <c r="J132" s="86">
        <v>0</v>
      </c>
      <c r="K132" s="87" t="s">
        <v>197</v>
      </c>
      <c r="L132" s="88" t="s">
        <v>37</v>
      </c>
      <c r="M132" s="89" t="s">
        <v>198</v>
      </c>
      <c r="N132" s="85">
        <v>0</v>
      </c>
      <c r="O132" s="85">
        <v>0</v>
      </c>
      <c r="P132" s="85">
        <v>0</v>
      </c>
      <c r="Q132" s="85">
        <v>37500176.710000001</v>
      </c>
      <c r="R132" s="45">
        <f t="shared" si="6"/>
        <v>45326412.669999994</v>
      </c>
      <c r="S132" s="7">
        <v>0</v>
      </c>
      <c r="T132" s="3"/>
    </row>
    <row r="133" spans="1:20" x14ac:dyDescent="0.3">
      <c r="A133" s="43" t="s">
        <v>199</v>
      </c>
      <c r="B133" s="44" t="s">
        <v>200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85">
        <v>14578100</v>
      </c>
      <c r="J133" s="86">
        <v>0</v>
      </c>
      <c r="K133" s="87" t="s">
        <v>199</v>
      </c>
      <c r="L133" s="88" t="s">
        <v>37</v>
      </c>
      <c r="M133" s="89" t="s">
        <v>200</v>
      </c>
      <c r="N133" s="85">
        <v>0</v>
      </c>
      <c r="O133" s="85">
        <v>0</v>
      </c>
      <c r="P133" s="85">
        <v>0</v>
      </c>
      <c r="Q133" s="85">
        <v>4957287.57</v>
      </c>
      <c r="R133" s="45">
        <f t="shared" si="6"/>
        <v>9620812.4299999997</v>
      </c>
      <c r="S133" s="7">
        <v>0</v>
      </c>
      <c r="T133" s="3"/>
    </row>
    <row r="134" spans="1:20" x14ac:dyDescent="0.3">
      <c r="A134" s="43" t="s">
        <v>201</v>
      </c>
      <c r="B134" s="44" t="s">
        <v>202</v>
      </c>
      <c r="C134" s="45">
        <v>0</v>
      </c>
      <c r="D134" s="45">
        <v>0</v>
      </c>
      <c r="E134" s="45">
        <v>0</v>
      </c>
      <c r="F134" s="45">
        <v>0</v>
      </c>
      <c r="G134" s="45">
        <v>0</v>
      </c>
      <c r="H134" s="45">
        <v>0</v>
      </c>
      <c r="I134" s="45">
        <f>SUM(I135)</f>
        <v>357347040</v>
      </c>
      <c r="J134" s="46">
        <v>0</v>
      </c>
      <c r="K134" s="43" t="s">
        <v>201</v>
      </c>
      <c r="L134" s="47" t="s">
        <v>37</v>
      </c>
      <c r="M134" s="44" t="s">
        <v>202</v>
      </c>
      <c r="N134" s="45">
        <v>0</v>
      </c>
      <c r="O134" s="45">
        <v>0</v>
      </c>
      <c r="P134" s="45">
        <v>0</v>
      </c>
      <c r="Q134" s="45">
        <f>SUM(Q135)</f>
        <v>167392582.53</v>
      </c>
      <c r="R134" s="45">
        <f t="shared" si="6"/>
        <v>189954457.47</v>
      </c>
      <c r="S134" s="7">
        <v>0</v>
      </c>
      <c r="T134" s="3"/>
    </row>
    <row r="135" spans="1:20" ht="21.6" x14ac:dyDescent="0.3">
      <c r="A135" s="43" t="s">
        <v>193</v>
      </c>
      <c r="B135" s="44" t="s">
        <v>203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85">
        <f>SUM(I136)</f>
        <v>357347040</v>
      </c>
      <c r="J135" s="86">
        <v>0</v>
      </c>
      <c r="K135" s="87" t="s">
        <v>193</v>
      </c>
      <c r="L135" s="88" t="s">
        <v>37</v>
      </c>
      <c r="M135" s="89" t="s">
        <v>203</v>
      </c>
      <c r="N135" s="85">
        <v>0</v>
      </c>
      <c r="O135" s="85">
        <v>0</v>
      </c>
      <c r="P135" s="85">
        <v>0</v>
      </c>
      <c r="Q135" s="85">
        <f>SUM(Q136)</f>
        <v>167392582.53</v>
      </c>
      <c r="R135" s="45">
        <f t="shared" si="6"/>
        <v>189954457.47</v>
      </c>
      <c r="S135" s="7">
        <v>0</v>
      </c>
      <c r="T135" s="3"/>
    </row>
    <row r="136" spans="1:20" x14ac:dyDescent="0.3">
      <c r="A136" s="43" t="s">
        <v>195</v>
      </c>
      <c r="B136" s="44" t="s">
        <v>204</v>
      </c>
      <c r="C136" s="45">
        <v>0</v>
      </c>
      <c r="D136" s="45">
        <v>0</v>
      </c>
      <c r="E136" s="45">
        <v>0</v>
      </c>
      <c r="F136" s="45">
        <v>0</v>
      </c>
      <c r="G136" s="45">
        <v>0</v>
      </c>
      <c r="H136" s="45">
        <v>0</v>
      </c>
      <c r="I136" s="85">
        <f>SUM(I137:I138)</f>
        <v>357347040</v>
      </c>
      <c r="J136" s="86">
        <v>0</v>
      </c>
      <c r="K136" s="87" t="s">
        <v>195</v>
      </c>
      <c r="L136" s="88" t="s">
        <v>37</v>
      </c>
      <c r="M136" s="89" t="s">
        <v>204</v>
      </c>
      <c r="N136" s="85">
        <v>0</v>
      </c>
      <c r="O136" s="85">
        <v>0</v>
      </c>
      <c r="P136" s="85">
        <v>0</v>
      </c>
      <c r="Q136" s="85">
        <f>SUM(Q137:Q138)</f>
        <v>167392582.53</v>
      </c>
      <c r="R136" s="45">
        <f t="shared" si="6"/>
        <v>189954457.47</v>
      </c>
      <c r="S136" s="7">
        <v>0</v>
      </c>
      <c r="T136" s="3"/>
    </row>
    <row r="137" spans="1:20" ht="42" x14ac:dyDescent="0.3">
      <c r="A137" s="43" t="s">
        <v>197</v>
      </c>
      <c r="B137" s="44" t="s">
        <v>205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85">
        <v>302525240</v>
      </c>
      <c r="J137" s="86">
        <v>0</v>
      </c>
      <c r="K137" s="87" t="s">
        <v>197</v>
      </c>
      <c r="L137" s="88" t="s">
        <v>37</v>
      </c>
      <c r="M137" s="89" t="s">
        <v>205</v>
      </c>
      <c r="N137" s="85">
        <v>0</v>
      </c>
      <c r="O137" s="85">
        <v>0</v>
      </c>
      <c r="P137" s="85">
        <v>0</v>
      </c>
      <c r="Q137" s="85">
        <v>143686072.99000001</v>
      </c>
      <c r="R137" s="45">
        <f t="shared" si="6"/>
        <v>158839167.00999999</v>
      </c>
      <c r="S137" s="7">
        <v>0</v>
      </c>
      <c r="T137" s="3"/>
    </row>
    <row r="138" spans="1:20" x14ac:dyDescent="0.3">
      <c r="A138" s="43" t="s">
        <v>199</v>
      </c>
      <c r="B138" s="44" t="s">
        <v>206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85">
        <v>54821800</v>
      </c>
      <c r="J138" s="86">
        <v>0</v>
      </c>
      <c r="K138" s="87" t="s">
        <v>199</v>
      </c>
      <c r="L138" s="88" t="s">
        <v>37</v>
      </c>
      <c r="M138" s="89" t="s">
        <v>206</v>
      </c>
      <c r="N138" s="85">
        <v>0</v>
      </c>
      <c r="O138" s="85">
        <v>0</v>
      </c>
      <c r="P138" s="85">
        <v>0</v>
      </c>
      <c r="Q138" s="85">
        <v>23706509.539999999</v>
      </c>
      <c r="R138" s="45">
        <f t="shared" si="6"/>
        <v>31115290.460000001</v>
      </c>
      <c r="S138" s="7">
        <v>0</v>
      </c>
      <c r="T138" s="3"/>
    </row>
    <row r="139" spans="1:20" x14ac:dyDescent="0.3">
      <c r="A139" s="43" t="s">
        <v>207</v>
      </c>
      <c r="B139" s="44" t="s">
        <v>208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f>SUM(I140)</f>
        <v>14188300.619999999</v>
      </c>
      <c r="J139" s="46">
        <v>0</v>
      </c>
      <c r="K139" s="43" t="s">
        <v>207</v>
      </c>
      <c r="L139" s="47" t="s">
        <v>37</v>
      </c>
      <c r="M139" s="44" t="s">
        <v>208</v>
      </c>
      <c r="N139" s="45">
        <v>0</v>
      </c>
      <c r="O139" s="45">
        <v>0</v>
      </c>
      <c r="P139" s="45">
        <v>0</v>
      </c>
      <c r="Q139" s="45">
        <f>SUM(Q140)</f>
        <v>5369881.2599999998</v>
      </c>
      <c r="R139" s="45">
        <f t="shared" si="6"/>
        <v>8818419.3599999994</v>
      </c>
      <c r="S139" s="7">
        <v>0</v>
      </c>
      <c r="T139" s="3"/>
    </row>
    <row r="140" spans="1:20" ht="21.6" x14ac:dyDescent="0.3">
      <c r="A140" s="43" t="s">
        <v>193</v>
      </c>
      <c r="B140" s="44" t="s">
        <v>209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I140" s="85">
        <f>SUM(I141)</f>
        <v>14188300.619999999</v>
      </c>
      <c r="J140" s="86">
        <v>0</v>
      </c>
      <c r="K140" s="87" t="s">
        <v>193</v>
      </c>
      <c r="L140" s="88" t="s">
        <v>37</v>
      </c>
      <c r="M140" s="89" t="s">
        <v>209</v>
      </c>
      <c r="N140" s="85">
        <v>0</v>
      </c>
      <c r="O140" s="85">
        <v>0</v>
      </c>
      <c r="P140" s="85">
        <v>0</v>
      </c>
      <c r="Q140" s="85">
        <f>SUM(Q141)</f>
        <v>5369881.2599999998</v>
      </c>
      <c r="R140" s="45">
        <f t="shared" si="6"/>
        <v>8818419.3599999994</v>
      </c>
      <c r="S140" s="7">
        <v>0</v>
      </c>
      <c r="T140" s="3"/>
    </row>
    <row r="141" spans="1:20" x14ac:dyDescent="0.3">
      <c r="A141" s="43" t="s">
        <v>195</v>
      </c>
      <c r="B141" s="44" t="s">
        <v>210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85">
        <f>SUM(I142:I144)</f>
        <v>14188300.619999999</v>
      </c>
      <c r="J141" s="86">
        <v>0</v>
      </c>
      <c r="K141" s="87" t="s">
        <v>195</v>
      </c>
      <c r="L141" s="88" t="s">
        <v>37</v>
      </c>
      <c r="M141" s="89" t="s">
        <v>210</v>
      </c>
      <c r="N141" s="85">
        <v>0</v>
      </c>
      <c r="O141" s="85">
        <v>0</v>
      </c>
      <c r="P141" s="85">
        <v>0</v>
      </c>
      <c r="Q141" s="85">
        <f>SUM(Q142:Q144)</f>
        <v>5369881.2599999998</v>
      </c>
      <c r="R141" s="45">
        <f t="shared" si="6"/>
        <v>8818419.3599999994</v>
      </c>
      <c r="S141" s="7">
        <v>0</v>
      </c>
      <c r="T141" s="3"/>
    </row>
    <row r="142" spans="1:20" ht="42" x14ac:dyDescent="0.3">
      <c r="A142" s="43" t="s">
        <v>197</v>
      </c>
      <c r="B142" s="44" t="s">
        <v>211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85">
        <v>10478300.619999999</v>
      </c>
      <c r="J142" s="86">
        <v>0</v>
      </c>
      <c r="K142" s="87" t="s">
        <v>197</v>
      </c>
      <c r="L142" s="88" t="s">
        <v>37</v>
      </c>
      <c r="M142" s="89" t="s">
        <v>211</v>
      </c>
      <c r="N142" s="85">
        <v>0</v>
      </c>
      <c r="O142" s="85">
        <v>0</v>
      </c>
      <c r="P142" s="85">
        <v>0</v>
      </c>
      <c r="Q142" s="85">
        <v>4210110.3099999996</v>
      </c>
      <c r="R142" s="45">
        <f t="shared" si="6"/>
        <v>6268190.3099999996</v>
      </c>
      <c r="S142" s="7">
        <v>0</v>
      </c>
      <c r="T142" s="3"/>
    </row>
    <row r="143" spans="1:20" x14ac:dyDescent="0.3">
      <c r="A143" s="43" t="s">
        <v>199</v>
      </c>
      <c r="B143" s="44" t="s">
        <v>212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85">
        <v>1210000</v>
      </c>
      <c r="J143" s="86">
        <v>0</v>
      </c>
      <c r="K143" s="87" t="s">
        <v>199</v>
      </c>
      <c r="L143" s="88" t="s">
        <v>37</v>
      </c>
      <c r="M143" s="89" t="s">
        <v>212</v>
      </c>
      <c r="N143" s="85">
        <v>0</v>
      </c>
      <c r="O143" s="85">
        <v>0</v>
      </c>
      <c r="P143" s="85">
        <v>0</v>
      </c>
      <c r="Q143" s="85">
        <v>592984.78</v>
      </c>
      <c r="R143" s="45">
        <f t="shared" si="6"/>
        <v>617015.22</v>
      </c>
      <c r="S143" s="7">
        <v>0</v>
      </c>
      <c r="T143" s="3"/>
    </row>
    <row r="144" spans="1:20" ht="52.2" x14ac:dyDescent="0.3">
      <c r="A144" s="43" t="s">
        <v>213</v>
      </c>
      <c r="B144" s="44" t="s">
        <v>214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85">
        <v>2500000</v>
      </c>
      <c r="J144" s="86">
        <v>0</v>
      </c>
      <c r="K144" s="87" t="s">
        <v>213</v>
      </c>
      <c r="L144" s="88" t="s">
        <v>37</v>
      </c>
      <c r="M144" s="89" t="s">
        <v>214</v>
      </c>
      <c r="N144" s="85">
        <v>0</v>
      </c>
      <c r="O144" s="85">
        <v>0</v>
      </c>
      <c r="P144" s="85">
        <v>0</v>
      </c>
      <c r="Q144" s="85">
        <v>566786.17000000004</v>
      </c>
      <c r="R144" s="45">
        <f t="shared" si="6"/>
        <v>1933213.83</v>
      </c>
      <c r="S144" s="7">
        <v>0</v>
      </c>
      <c r="T144" s="3"/>
    </row>
    <row r="145" spans="1:20" ht="21.6" x14ac:dyDescent="0.3">
      <c r="A145" s="43" t="s">
        <v>215</v>
      </c>
      <c r="B145" s="44" t="s">
        <v>216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f>SUM(I146+I149)</f>
        <v>15600</v>
      </c>
      <c r="J145" s="46">
        <v>0</v>
      </c>
      <c r="K145" s="43" t="s">
        <v>215</v>
      </c>
      <c r="L145" s="47" t="s">
        <v>37</v>
      </c>
      <c r="M145" s="44" t="s">
        <v>216</v>
      </c>
      <c r="N145" s="45">
        <v>0</v>
      </c>
      <c r="O145" s="45">
        <v>0</v>
      </c>
      <c r="P145" s="45">
        <v>0</v>
      </c>
      <c r="Q145" s="45">
        <f>SUM(Q146+Q149)</f>
        <v>11100</v>
      </c>
      <c r="R145" s="45">
        <f t="shared" si="6"/>
        <v>4500</v>
      </c>
      <c r="S145" s="7">
        <v>0</v>
      </c>
      <c r="T145" s="3"/>
    </row>
    <row r="146" spans="1:20" ht="21.6" x14ac:dyDescent="0.3">
      <c r="A146" s="43" t="s">
        <v>54</v>
      </c>
      <c r="B146" s="44" t="s">
        <v>217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85">
        <f>SUM(I147)</f>
        <v>15600</v>
      </c>
      <c r="J146" s="86">
        <v>0</v>
      </c>
      <c r="K146" s="87" t="s">
        <v>54</v>
      </c>
      <c r="L146" s="88" t="s">
        <v>37</v>
      </c>
      <c r="M146" s="89" t="s">
        <v>217</v>
      </c>
      <c r="N146" s="85">
        <v>0</v>
      </c>
      <c r="O146" s="85">
        <v>0</v>
      </c>
      <c r="P146" s="85">
        <v>0</v>
      </c>
      <c r="Q146" s="85">
        <f>SUM(Q147)</f>
        <v>11100</v>
      </c>
      <c r="R146" s="45">
        <f t="shared" si="6"/>
        <v>4500</v>
      </c>
      <c r="S146" s="7">
        <v>0</v>
      </c>
      <c r="T146" s="3"/>
    </row>
    <row r="147" spans="1:20" ht="21.6" x14ac:dyDescent="0.3">
      <c r="A147" s="43" t="s">
        <v>56</v>
      </c>
      <c r="B147" s="44" t="s">
        <v>218</v>
      </c>
      <c r="C147" s="45">
        <v>0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85">
        <f>SUM(I148)</f>
        <v>15600</v>
      </c>
      <c r="J147" s="86">
        <v>0</v>
      </c>
      <c r="K147" s="87" t="s">
        <v>56</v>
      </c>
      <c r="L147" s="88" t="s">
        <v>37</v>
      </c>
      <c r="M147" s="89" t="s">
        <v>218</v>
      </c>
      <c r="N147" s="85">
        <v>0</v>
      </c>
      <c r="O147" s="85">
        <v>0</v>
      </c>
      <c r="P147" s="85">
        <v>0</v>
      </c>
      <c r="Q147" s="85">
        <f>SUM(Q148)</f>
        <v>11100</v>
      </c>
      <c r="R147" s="45">
        <f t="shared" si="6"/>
        <v>4500</v>
      </c>
      <c r="S147" s="7">
        <v>0</v>
      </c>
      <c r="T147" s="3"/>
    </row>
    <row r="148" spans="1:20" x14ac:dyDescent="0.3">
      <c r="A148" s="43" t="s">
        <v>58</v>
      </c>
      <c r="B148" s="44" t="s">
        <v>219</v>
      </c>
      <c r="C148" s="45">
        <v>0</v>
      </c>
      <c r="D148" s="45">
        <v>0</v>
      </c>
      <c r="E148" s="45">
        <v>0</v>
      </c>
      <c r="F148" s="45">
        <v>0</v>
      </c>
      <c r="G148" s="45">
        <v>0</v>
      </c>
      <c r="H148" s="45">
        <v>0</v>
      </c>
      <c r="I148" s="85">
        <v>15600</v>
      </c>
      <c r="J148" s="86">
        <v>0</v>
      </c>
      <c r="K148" s="87" t="s">
        <v>58</v>
      </c>
      <c r="L148" s="88" t="s">
        <v>37</v>
      </c>
      <c r="M148" s="89" t="s">
        <v>219</v>
      </c>
      <c r="N148" s="85">
        <v>0</v>
      </c>
      <c r="O148" s="85">
        <v>0</v>
      </c>
      <c r="P148" s="85">
        <v>0</v>
      </c>
      <c r="Q148" s="85">
        <v>11100</v>
      </c>
      <c r="R148" s="45">
        <f t="shared" si="6"/>
        <v>4500</v>
      </c>
      <c r="S148" s="7">
        <v>0</v>
      </c>
      <c r="T148" s="3"/>
    </row>
    <row r="149" spans="1:20" ht="21.6" x14ac:dyDescent="0.3">
      <c r="A149" s="43" t="s">
        <v>193</v>
      </c>
      <c r="B149" s="44" t="s">
        <v>220</v>
      </c>
      <c r="C149" s="45">
        <v>0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I149" s="85">
        <f>SUM(I150)</f>
        <v>0</v>
      </c>
      <c r="J149" s="86">
        <v>0</v>
      </c>
      <c r="K149" s="87" t="s">
        <v>193</v>
      </c>
      <c r="L149" s="88" t="s">
        <v>37</v>
      </c>
      <c r="M149" s="89" t="s">
        <v>220</v>
      </c>
      <c r="N149" s="85">
        <v>0</v>
      </c>
      <c r="O149" s="85">
        <v>0</v>
      </c>
      <c r="P149" s="85">
        <v>0</v>
      </c>
      <c r="Q149" s="85">
        <f>SUM(Q150)</f>
        <v>0</v>
      </c>
      <c r="R149" s="45">
        <f t="shared" si="6"/>
        <v>0</v>
      </c>
      <c r="S149" s="7">
        <v>0</v>
      </c>
      <c r="T149" s="3"/>
    </row>
    <row r="150" spans="1:20" x14ac:dyDescent="0.3">
      <c r="A150" s="43" t="s">
        <v>195</v>
      </c>
      <c r="B150" s="44" t="s">
        <v>221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I150" s="85">
        <f>SUM(I151)</f>
        <v>0</v>
      </c>
      <c r="J150" s="86">
        <v>0</v>
      </c>
      <c r="K150" s="87" t="s">
        <v>195</v>
      </c>
      <c r="L150" s="88" t="s">
        <v>37</v>
      </c>
      <c r="M150" s="89" t="s">
        <v>221</v>
      </c>
      <c r="N150" s="85">
        <v>0</v>
      </c>
      <c r="O150" s="85">
        <v>0</v>
      </c>
      <c r="P150" s="85">
        <v>0</v>
      </c>
      <c r="Q150" s="85">
        <f>SUM(Q151)</f>
        <v>0</v>
      </c>
      <c r="R150" s="45">
        <f t="shared" si="6"/>
        <v>0</v>
      </c>
      <c r="S150" s="7">
        <v>0</v>
      </c>
      <c r="T150" s="3"/>
    </row>
    <row r="151" spans="1:20" ht="42" x14ac:dyDescent="0.3">
      <c r="A151" s="43" t="s">
        <v>197</v>
      </c>
      <c r="B151" s="44" t="s">
        <v>222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85">
        <v>0</v>
      </c>
      <c r="J151" s="86">
        <v>0</v>
      </c>
      <c r="K151" s="87" t="s">
        <v>197</v>
      </c>
      <c r="L151" s="88" t="s">
        <v>37</v>
      </c>
      <c r="M151" s="89" t="s">
        <v>222</v>
      </c>
      <c r="N151" s="85">
        <v>0</v>
      </c>
      <c r="O151" s="85">
        <v>0</v>
      </c>
      <c r="P151" s="85">
        <v>0</v>
      </c>
      <c r="Q151" s="85">
        <v>0</v>
      </c>
      <c r="R151" s="45">
        <f t="shared" si="6"/>
        <v>0</v>
      </c>
      <c r="S151" s="7">
        <v>0</v>
      </c>
      <c r="T151" s="3"/>
    </row>
    <row r="152" spans="1:20" x14ac:dyDescent="0.3">
      <c r="A152" s="43" t="s">
        <v>223</v>
      </c>
      <c r="B152" s="44" t="s">
        <v>224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  <c r="H152" s="45">
        <v>0</v>
      </c>
      <c r="I152" s="45">
        <f>SUM(I153+I156+I160)</f>
        <v>2241000</v>
      </c>
      <c r="J152" s="46">
        <v>0</v>
      </c>
      <c r="K152" s="43" t="s">
        <v>223</v>
      </c>
      <c r="L152" s="47" t="s">
        <v>37</v>
      </c>
      <c r="M152" s="44" t="s">
        <v>224</v>
      </c>
      <c r="N152" s="45">
        <v>0</v>
      </c>
      <c r="O152" s="45">
        <v>0</v>
      </c>
      <c r="P152" s="45">
        <v>0</v>
      </c>
      <c r="Q152" s="45">
        <f>SUM(Q153+Q156+Q160)</f>
        <v>675445.9</v>
      </c>
      <c r="R152" s="45">
        <f t="shared" si="6"/>
        <v>1565554.1</v>
      </c>
      <c r="S152" s="7">
        <v>0</v>
      </c>
      <c r="T152" s="3"/>
    </row>
    <row r="153" spans="1:20" ht="21.6" x14ac:dyDescent="0.3">
      <c r="A153" s="43" t="s">
        <v>54</v>
      </c>
      <c r="B153" s="44" t="s">
        <v>225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85">
        <f>SUM(I154)</f>
        <v>370000</v>
      </c>
      <c r="J153" s="86">
        <v>0</v>
      </c>
      <c r="K153" s="87" t="s">
        <v>54</v>
      </c>
      <c r="L153" s="88" t="s">
        <v>37</v>
      </c>
      <c r="M153" s="89" t="s">
        <v>225</v>
      </c>
      <c r="N153" s="85">
        <v>0</v>
      </c>
      <c r="O153" s="85">
        <v>0</v>
      </c>
      <c r="P153" s="85">
        <v>0</v>
      </c>
      <c r="Q153" s="85">
        <f>SUM(Q154)</f>
        <v>206136</v>
      </c>
      <c r="R153" s="45">
        <f t="shared" si="6"/>
        <v>163864</v>
      </c>
      <c r="S153" s="7">
        <v>0</v>
      </c>
      <c r="T153" s="3"/>
    </row>
    <row r="154" spans="1:20" ht="21.6" x14ac:dyDescent="0.3">
      <c r="A154" s="43" t="s">
        <v>56</v>
      </c>
      <c r="B154" s="44" t="s">
        <v>226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  <c r="H154" s="45">
        <v>0</v>
      </c>
      <c r="I154" s="85">
        <f>SUM(I155)</f>
        <v>370000</v>
      </c>
      <c r="J154" s="86">
        <v>0</v>
      </c>
      <c r="K154" s="87" t="s">
        <v>56</v>
      </c>
      <c r="L154" s="88" t="s">
        <v>37</v>
      </c>
      <c r="M154" s="89" t="s">
        <v>226</v>
      </c>
      <c r="N154" s="85">
        <v>0</v>
      </c>
      <c r="O154" s="85">
        <v>0</v>
      </c>
      <c r="P154" s="85">
        <v>0</v>
      </c>
      <c r="Q154" s="85">
        <f>SUM(Q155)</f>
        <v>206136</v>
      </c>
      <c r="R154" s="45">
        <f t="shared" si="6"/>
        <v>163864</v>
      </c>
      <c r="S154" s="7">
        <v>0</v>
      </c>
      <c r="T154" s="3"/>
    </row>
    <row r="155" spans="1:20" x14ac:dyDescent="0.3">
      <c r="A155" s="43" t="s">
        <v>58</v>
      </c>
      <c r="B155" s="44" t="s">
        <v>227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85">
        <v>370000</v>
      </c>
      <c r="J155" s="86">
        <v>0</v>
      </c>
      <c r="K155" s="87" t="s">
        <v>58</v>
      </c>
      <c r="L155" s="88" t="s">
        <v>37</v>
      </c>
      <c r="M155" s="89" t="s">
        <v>227</v>
      </c>
      <c r="N155" s="85">
        <v>0</v>
      </c>
      <c r="O155" s="85">
        <v>0</v>
      </c>
      <c r="P155" s="85">
        <v>0</v>
      </c>
      <c r="Q155" s="85">
        <v>206136</v>
      </c>
      <c r="R155" s="45">
        <f t="shared" si="6"/>
        <v>163864</v>
      </c>
      <c r="S155" s="7">
        <v>0</v>
      </c>
      <c r="T155" s="3"/>
    </row>
    <row r="156" spans="1:20" x14ac:dyDescent="0.3">
      <c r="A156" s="43" t="s">
        <v>75</v>
      </c>
      <c r="B156" s="44" t="s">
        <v>228</v>
      </c>
      <c r="C156" s="45">
        <v>0</v>
      </c>
      <c r="D156" s="45">
        <v>0</v>
      </c>
      <c r="E156" s="45">
        <v>0</v>
      </c>
      <c r="F156" s="45">
        <v>0</v>
      </c>
      <c r="G156" s="45">
        <v>0</v>
      </c>
      <c r="H156" s="45">
        <v>0</v>
      </c>
      <c r="I156" s="85">
        <f>SUM(I157+I159)</f>
        <v>388400</v>
      </c>
      <c r="J156" s="86">
        <v>0</v>
      </c>
      <c r="K156" s="87" t="s">
        <v>75</v>
      </c>
      <c r="L156" s="88" t="s">
        <v>37</v>
      </c>
      <c r="M156" s="89" t="s">
        <v>228</v>
      </c>
      <c r="N156" s="85">
        <v>0</v>
      </c>
      <c r="O156" s="85">
        <v>0</v>
      </c>
      <c r="P156" s="85">
        <v>0</v>
      </c>
      <c r="Q156" s="85">
        <f>SUM(Q157+Q159)</f>
        <v>305312</v>
      </c>
      <c r="R156" s="45">
        <f t="shared" si="6"/>
        <v>83088</v>
      </c>
      <c r="S156" s="7">
        <v>0</v>
      </c>
      <c r="T156" s="3"/>
    </row>
    <row r="157" spans="1:20" ht="21.6" x14ac:dyDescent="0.3">
      <c r="A157" s="43" t="s">
        <v>77</v>
      </c>
      <c r="B157" s="44" t="s">
        <v>229</v>
      </c>
      <c r="C157" s="45">
        <v>0</v>
      </c>
      <c r="D157" s="45">
        <v>0</v>
      </c>
      <c r="E157" s="45">
        <v>0</v>
      </c>
      <c r="F157" s="45">
        <v>0</v>
      </c>
      <c r="G157" s="45">
        <v>0</v>
      </c>
      <c r="H157" s="45">
        <v>0</v>
      </c>
      <c r="I157" s="85">
        <f>SUM(I158)</f>
        <v>28400</v>
      </c>
      <c r="J157" s="86">
        <v>0</v>
      </c>
      <c r="K157" s="87" t="s">
        <v>77</v>
      </c>
      <c r="L157" s="88" t="s">
        <v>37</v>
      </c>
      <c r="M157" s="89" t="s">
        <v>229</v>
      </c>
      <c r="N157" s="85">
        <v>0</v>
      </c>
      <c r="O157" s="85">
        <v>0</v>
      </c>
      <c r="P157" s="85">
        <v>0</v>
      </c>
      <c r="Q157" s="85">
        <f>SUM(Q158)</f>
        <v>28400</v>
      </c>
      <c r="R157" s="45">
        <f t="shared" si="6"/>
        <v>0</v>
      </c>
      <c r="S157" s="7">
        <v>0</v>
      </c>
      <c r="T157" s="3"/>
    </row>
    <row r="158" spans="1:20" ht="21.6" x14ac:dyDescent="0.3">
      <c r="A158" s="43" t="s">
        <v>79</v>
      </c>
      <c r="B158" s="44" t="s">
        <v>230</v>
      </c>
      <c r="C158" s="45">
        <v>0</v>
      </c>
      <c r="D158" s="45">
        <v>0</v>
      </c>
      <c r="E158" s="45">
        <v>0</v>
      </c>
      <c r="F158" s="45">
        <v>0</v>
      </c>
      <c r="G158" s="45">
        <v>0</v>
      </c>
      <c r="H158" s="45">
        <v>0</v>
      </c>
      <c r="I158" s="85">
        <v>28400</v>
      </c>
      <c r="J158" s="86">
        <v>0</v>
      </c>
      <c r="K158" s="87" t="s">
        <v>79</v>
      </c>
      <c r="L158" s="88" t="s">
        <v>37</v>
      </c>
      <c r="M158" s="89" t="s">
        <v>230</v>
      </c>
      <c r="N158" s="85">
        <v>0</v>
      </c>
      <c r="O158" s="85">
        <v>0</v>
      </c>
      <c r="P158" s="85">
        <v>0</v>
      </c>
      <c r="Q158" s="85">
        <v>28400</v>
      </c>
      <c r="R158" s="45">
        <f t="shared" si="6"/>
        <v>0</v>
      </c>
      <c r="S158" s="7">
        <v>0</v>
      </c>
      <c r="T158" s="3"/>
    </row>
    <row r="159" spans="1:20" x14ac:dyDescent="0.3">
      <c r="A159" s="43"/>
      <c r="B159" s="44" t="s">
        <v>730</v>
      </c>
      <c r="C159" s="45"/>
      <c r="D159" s="45"/>
      <c r="E159" s="45"/>
      <c r="F159" s="45"/>
      <c r="G159" s="45"/>
      <c r="H159" s="45"/>
      <c r="I159" s="85">
        <v>360000</v>
      </c>
      <c r="J159" s="86"/>
      <c r="K159" s="87"/>
      <c r="L159" s="88"/>
      <c r="M159" s="89"/>
      <c r="N159" s="85"/>
      <c r="O159" s="85"/>
      <c r="P159" s="85"/>
      <c r="Q159" s="85">
        <v>276912</v>
      </c>
      <c r="R159" s="45"/>
      <c r="S159" s="7"/>
      <c r="T159" s="3"/>
    </row>
    <row r="160" spans="1:20" ht="21.6" x14ac:dyDescent="0.3">
      <c r="A160" s="43" t="s">
        <v>193</v>
      </c>
      <c r="B160" s="44" t="s">
        <v>231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  <c r="H160" s="45">
        <v>0</v>
      </c>
      <c r="I160" s="85">
        <f>SUM(I161+I163)</f>
        <v>1482600</v>
      </c>
      <c r="J160" s="86">
        <v>0</v>
      </c>
      <c r="K160" s="87" t="s">
        <v>193</v>
      </c>
      <c r="L160" s="88" t="s">
        <v>37</v>
      </c>
      <c r="M160" s="89" t="s">
        <v>231</v>
      </c>
      <c r="N160" s="85">
        <v>0</v>
      </c>
      <c r="O160" s="85">
        <v>0</v>
      </c>
      <c r="P160" s="85">
        <v>0</v>
      </c>
      <c r="Q160" s="85">
        <f>SUM(Q161+Q163)</f>
        <v>163997.9</v>
      </c>
      <c r="R160" s="45">
        <f t="shared" si="6"/>
        <v>1318602.1000000001</v>
      </c>
      <c r="S160" s="7">
        <v>0</v>
      </c>
      <c r="T160" s="3"/>
    </row>
    <row r="161" spans="1:20" x14ac:dyDescent="0.3">
      <c r="A161" s="43" t="s">
        <v>195</v>
      </c>
      <c r="B161" s="44" t="s">
        <v>232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  <c r="H161" s="45">
        <v>0</v>
      </c>
      <c r="I161" s="85">
        <f>SUM(I162)</f>
        <v>1009300</v>
      </c>
      <c r="J161" s="86">
        <v>0</v>
      </c>
      <c r="K161" s="87" t="s">
        <v>195</v>
      </c>
      <c r="L161" s="88" t="s">
        <v>37</v>
      </c>
      <c r="M161" s="89" t="s">
        <v>232</v>
      </c>
      <c r="N161" s="85">
        <v>0</v>
      </c>
      <c r="O161" s="85">
        <v>0</v>
      </c>
      <c r="P161" s="85">
        <v>0</v>
      </c>
      <c r="Q161" s="85">
        <f>SUM(Q162)</f>
        <v>1702.9</v>
      </c>
      <c r="R161" s="45">
        <f t="shared" si="6"/>
        <v>1007597.1</v>
      </c>
      <c r="S161" s="7">
        <v>0</v>
      </c>
      <c r="T161" s="3"/>
    </row>
    <row r="162" spans="1:20" ht="42" x14ac:dyDescent="0.3">
      <c r="A162" s="43" t="s">
        <v>197</v>
      </c>
      <c r="B162" s="44" t="s">
        <v>233</v>
      </c>
      <c r="C162" s="45">
        <v>0</v>
      </c>
      <c r="D162" s="45">
        <v>0</v>
      </c>
      <c r="E162" s="45">
        <v>0</v>
      </c>
      <c r="F162" s="45">
        <v>0</v>
      </c>
      <c r="G162" s="45">
        <v>0</v>
      </c>
      <c r="H162" s="45">
        <v>0</v>
      </c>
      <c r="I162" s="85">
        <v>1009300</v>
      </c>
      <c r="J162" s="86">
        <v>0</v>
      </c>
      <c r="K162" s="87" t="s">
        <v>197</v>
      </c>
      <c r="L162" s="88" t="s">
        <v>37</v>
      </c>
      <c r="M162" s="89" t="s">
        <v>233</v>
      </c>
      <c r="N162" s="85">
        <v>0</v>
      </c>
      <c r="O162" s="85">
        <v>0</v>
      </c>
      <c r="P162" s="85">
        <v>0</v>
      </c>
      <c r="Q162" s="85">
        <v>1702.9</v>
      </c>
      <c r="R162" s="45">
        <f t="shared" si="6"/>
        <v>1007597.1</v>
      </c>
      <c r="S162" s="7">
        <v>0</v>
      </c>
      <c r="T162" s="3"/>
    </row>
    <row r="163" spans="1:20" x14ac:dyDescent="0.3">
      <c r="A163" s="43" t="s">
        <v>234</v>
      </c>
      <c r="B163" s="44" t="s">
        <v>235</v>
      </c>
      <c r="C163" s="45">
        <v>0</v>
      </c>
      <c r="D163" s="45">
        <v>0</v>
      </c>
      <c r="E163" s="45">
        <v>0</v>
      </c>
      <c r="F163" s="45">
        <v>0</v>
      </c>
      <c r="G163" s="45">
        <v>0</v>
      </c>
      <c r="H163" s="45">
        <v>0</v>
      </c>
      <c r="I163" s="85">
        <f>SUM(I164)</f>
        <v>473300</v>
      </c>
      <c r="J163" s="86">
        <v>0</v>
      </c>
      <c r="K163" s="87" t="s">
        <v>234</v>
      </c>
      <c r="L163" s="88" t="s">
        <v>37</v>
      </c>
      <c r="M163" s="89" t="s">
        <v>235</v>
      </c>
      <c r="N163" s="85">
        <v>0</v>
      </c>
      <c r="O163" s="85">
        <v>0</v>
      </c>
      <c r="P163" s="85">
        <v>0</v>
      </c>
      <c r="Q163" s="85">
        <f>SUM(Q164)</f>
        <v>162295</v>
      </c>
      <c r="R163" s="45">
        <f t="shared" si="6"/>
        <v>311005</v>
      </c>
      <c r="S163" s="7">
        <v>0</v>
      </c>
      <c r="T163" s="3"/>
    </row>
    <row r="164" spans="1:20" ht="42" x14ac:dyDescent="0.3">
      <c r="A164" s="43" t="s">
        <v>236</v>
      </c>
      <c r="B164" s="44" t="s">
        <v>237</v>
      </c>
      <c r="C164" s="45">
        <v>0</v>
      </c>
      <c r="D164" s="45">
        <v>0</v>
      </c>
      <c r="E164" s="45">
        <v>0</v>
      </c>
      <c r="F164" s="45">
        <v>0</v>
      </c>
      <c r="G164" s="45">
        <v>0</v>
      </c>
      <c r="H164" s="45">
        <v>0</v>
      </c>
      <c r="I164" s="85">
        <v>473300</v>
      </c>
      <c r="J164" s="86">
        <v>0</v>
      </c>
      <c r="K164" s="87" t="s">
        <v>236</v>
      </c>
      <c r="L164" s="88" t="s">
        <v>37</v>
      </c>
      <c r="M164" s="89" t="s">
        <v>237</v>
      </c>
      <c r="N164" s="85">
        <v>0</v>
      </c>
      <c r="O164" s="85">
        <v>0</v>
      </c>
      <c r="P164" s="85">
        <v>0</v>
      </c>
      <c r="Q164" s="85">
        <v>162295</v>
      </c>
      <c r="R164" s="45">
        <f t="shared" si="6"/>
        <v>311005</v>
      </c>
      <c r="S164" s="7">
        <v>0</v>
      </c>
      <c r="T164" s="3"/>
    </row>
    <row r="165" spans="1:20" x14ac:dyDescent="0.3">
      <c r="A165" s="43" t="s">
        <v>238</v>
      </c>
      <c r="B165" s="44" t="s">
        <v>239</v>
      </c>
      <c r="C165" s="45">
        <v>0</v>
      </c>
      <c r="D165" s="45">
        <v>0</v>
      </c>
      <c r="E165" s="45">
        <v>0</v>
      </c>
      <c r="F165" s="45">
        <v>0</v>
      </c>
      <c r="G165" s="45">
        <v>0</v>
      </c>
      <c r="H165" s="45">
        <v>0</v>
      </c>
      <c r="I165" s="45">
        <f>SUM(I166+I173+I180+I183+I178)</f>
        <v>57527932.719999999</v>
      </c>
      <c r="J165" s="46">
        <v>0</v>
      </c>
      <c r="K165" s="43" t="s">
        <v>238</v>
      </c>
      <c r="L165" s="47" t="s">
        <v>37</v>
      </c>
      <c r="M165" s="44" t="s">
        <v>239</v>
      </c>
      <c r="N165" s="45">
        <v>0</v>
      </c>
      <c r="O165" s="45">
        <v>0</v>
      </c>
      <c r="P165" s="45">
        <v>0</v>
      </c>
      <c r="Q165" s="45">
        <f t="shared" ref="Q165:R165" si="7">SUM(Q166+Q173+Q180+Q183+Q178)</f>
        <v>15729570.359999999</v>
      </c>
      <c r="R165" s="45">
        <f t="shared" si="7"/>
        <v>41798362.359999999</v>
      </c>
      <c r="S165" s="7">
        <v>0</v>
      </c>
      <c r="T165" s="3"/>
    </row>
    <row r="166" spans="1:20" ht="42" x14ac:dyDescent="0.3">
      <c r="A166" s="43" t="s">
        <v>42</v>
      </c>
      <c r="B166" s="44" t="s">
        <v>240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85">
        <f>SUM(I167+I170)</f>
        <v>21309200</v>
      </c>
      <c r="J166" s="86">
        <v>0</v>
      </c>
      <c r="K166" s="87" t="s">
        <v>42</v>
      </c>
      <c r="L166" s="88" t="s">
        <v>37</v>
      </c>
      <c r="M166" s="89" t="s">
        <v>240</v>
      </c>
      <c r="N166" s="85">
        <v>0</v>
      </c>
      <c r="O166" s="85">
        <v>0</v>
      </c>
      <c r="P166" s="85">
        <v>0</v>
      </c>
      <c r="Q166" s="85">
        <f>SUM(Q167+Q170)</f>
        <v>7840353.1399999997</v>
      </c>
      <c r="R166" s="45">
        <f t="shared" si="6"/>
        <v>13468846.859999999</v>
      </c>
      <c r="S166" s="7">
        <v>0</v>
      </c>
      <c r="T166" s="3"/>
    </row>
    <row r="167" spans="1:20" x14ac:dyDescent="0.3">
      <c r="A167" s="43" t="s">
        <v>63</v>
      </c>
      <c r="B167" s="44" t="s">
        <v>241</v>
      </c>
      <c r="C167" s="45">
        <v>0</v>
      </c>
      <c r="D167" s="45">
        <v>0</v>
      </c>
      <c r="E167" s="45">
        <v>0</v>
      </c>
      <c r="F167" s="45">
        <v>0</v>
      </c>
      <c r="G167" s="45">
        <v>0</v>
      </c>
      <c r="H167" s="45">
        <v>0</v>
      </c>
      <c r="I167" s="85">
        <f>SUM(I168:I169)</f>
        <v>17748500</v>
      </c>
      <c r="J167" s="86">
        <v>0</v>
      </c>
      <c r="K167" s="87" t="s">
        <v>63</v>
      </c>
      <c r="L167" s="88" t="s">
        <v>37</v>
      </c>
      <c r="M167" s="89" t="s">
        <v>241</v>
      </c>
      <c r="N167" s="85">
        <v>0</v>
      </c>
      <c r="O167" s="85">
        <v>0</v>
      </c>
      <c r="P167" s="85">
        <v>0</v>
      </c>
      <c r="Q167" s="85">
        <f>SUM(Q168:Q169)</f>
        <v>6084704.46</v>
      </c>
      <c r="R167" s="45">
        <f t="shared" si="6"/>
        <v>11663795.539999999</v>
      </c>
      <c r="S167" s="7">
        <v>0</v>
      </c>
      <c r="T167" s="3"/>
    </row>
    <row r="168" spans="1:20" x14ac:dyDescent="0.3">
      <c r="A168" s="43" t="s">
        <v>125</v>
      </c>
      <c r="B168" s="44" t="s">
        <v>242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85">
        <v>13650460</v>
      </c>
      <c r="J168" s="86">
        <v>0</v>
      </c>
      <c r="K168" s="87" t="s">
        <v>125</v>
      </c>
      <c r="L168" s="88" t="s">
        <v>37</v>
      </c>
      <c r="M168" s="89" t="s">
        <v>242</v>
      </c>
      <c r="N168" s="85">
        <v>0</v>
      </c>
      <c r="O168" s="85">
        <v>0</v>
      </c>
      <c r="P168" s="85">
        <v>0</v>
      </c>
      <c r="Q168" s="85">
        <v>5576124.0999999996</v>
      </c>
      <c r="R168" s="45">
        <f t="shared" si="6"/>
        <v>8074335.9000000004</v>
      </c>
      <c r="S168" s="7">
        <v>0</v>
      </c>
      <c r="T168" s="3"/>
    </row>
    <row r="169" spans="1:20" ht="31.8" x14ac:dyDescent="0.3">
      <c r="A169" s="43" t="s">
        <v>127</v>
      </c>
      <c r="B169" s="44" t="s">
        <v>243</v>
      </c>
      <c r="C169" s="45">
        <v>0</v>
      </c>
      <c r="D169" s="45">
        <v>0</v>
      </c>
      <c r="E169" s="45">
        <v>0</v>
      </c>
      <c r="F169" s="45">
        <v>0</v>
      </c>
      <c r="G169" s="45">
        <v>0</v>
      </c>
      <c r="H169" s="45">
        <v>0</v>
      </c>
      <c r="I169" s="85">
        <v>4098040</v>
      </c>
      <c r="J169" s="86">
        <v>0</v>
      </c>
      <c r="K169" s="87" t="s">
        <v>127</v>
      </c>
      <c r="L169" s="88" t="s">
        <v>37</v>
      </c>
      <c r="M169" s="89" t="s">
        <v>243</v>
      </c>
      <c r="N169" s="85">
        <v>0</v>
      </c>
      <c r="O169" s="85">
        <v>0</v>
      </c>
      <c r="P169" s="85">
        <v>0</v>
      </c>
      <c r="Q169" s="85">
        <v>508580.36</v>
      </c>
      <c r="R169" s="45">
        <f t="shared" si="6"/>
        <v>3589459.64</v>
      </c>
      <c r="S169" s="7">
        <v>0</v>
      </c>
      <c r="T169" s="3"/>
    </row>
    <row r="170" spans="1:20" ht="21.6" x14ac:dyDescent="0.3">
      <c r="A170" s="43" t="s">
        <v>44</v>
      </c>
      <c r="B170" s="44" t="s">
        <v>244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85">
        <f>SUM(I171:I172)</f>
        <v>3560700</v>
      </c>
      <c r="J170" s="86">
        <v>0</v>
      </c>
      <c r="K170" s="87" t="s">
        <v>44</v>
      </c>
      <c r="L170" s="88" t="s">
        <v>37</v>
      </c>
      <c r="M170" s="89" t="s">
        <v>244</v>
      </c>
      <c r="N170" s="85">
        <v>0</v>
      </c>
      <c r="O170" s="85">
        <v>0</v>
      </c>
      <c r="P170" s="85">
        <v>0</v>
      </c>
      <c r="Q170" s="85">
        <f>SUM(Q171:Q172)</f>
        <v>1755648.68</v>
      </c>
      <c r="R170" s="45">
        <f t="shared" si="6"/>
        <v>1805051.32</v>
      </c>
      <c r="S170" s="7">
        <v>0</v>
      </c>
      <c r="T170" s="3"/>
    </row>
    <row r="171" spans="1:20" x14ac:dyDescent="0.3">
      <c r="A171" s="43" t="s">
        <v>46</v>
      </c>
      <c r="B171" s="44" t="s">
        <v>245</v>
      </c>
      <c r="C171" s="45">
        <v>0</v>
      </c>
      <c r="D171" s="45">
        <v>0</v>
      </c>
      <c r="E171" s="45">
        <v>0</v>
      </c>
      <c r="F171" s="45">
        <v>0</v>
      </c>
      <c r="G171" s="45">
        <v>0</v>
      </c>
      <c r="H171" s="45">
        <v>0</v>
      </c>
      <c r="I171" s="85">
        <v>2734800</v>
      </c>
      <c r="J171" s="86">
        <v>0</v>
      </c>
      <c r="K171" s="87" t="s">
        <v>46</v>
      </c>
      <c r="L171" s="88" t="s">
        <v>37</v>
      </c>
      <c r="M171" s="89" t="s">
        <v>245</v>
      </c>
      <c r="N171" s="85">
        <v>0</v>
      </c>
      <c r="O171" s="85">
        <v>0</v>
      </c>
      <c r="P171" s="85">
        <v>0</v>
      </c>
      <c r="Q171" s="85">
        <v>1572533.49</v>
      </c>
      <c r="R171" s="45">
        <f t="shared" si="6"/>
        <v>1162266.51</v>
      </c>
      <c r="S171" s="7">
        <v>0</v>
      </c>
      <c r="T171" s="3"/>
    </row>
    <row r="172" spans="1:20" ht="31.8" x14ac:dyDescent="0.3">
      <c r="A172" s="43" t="s">
        <v>50</v>
      </c>
      <c r="B172" s="44" t="s">
        <v>246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85">
        <v>825900</v>
      </c>
      <c r="J172" s="86">
        <v>0</v>
      </c>
      <c r="K172" s="87" t="s">
        <v>50</v>
      </c>
      <c r="L172" s="88" t="s">
        <v>37</v>
      </c>
      <c r="M172" s="89" t="s">
        <v>246</v>
      </c>
      <c r="N172" s="85">
        <v>0</v>
      </c>
      <c r="O172" s="85">
        <v>0</v>
      </c>
      <c r="P172" s="85">
        <v>0</v>
      </c>
      <c r="Q172" s="85">
        <v>183115.19</v>
      </c>
      <c r="R172" s="45">
        <f t="shared" si="6"/>
        <v>642784.81000000006</v>
      </c>
      <c r="S172" s="7">
        <v>0</v>
      </c>
      <c r="T172" s="3"/>
    </row>
    <row r="173" spans="1:20" ht="21.6" x14ac:dyDescent="0.3">
      <c r="A173" s="43" t="s">
        <v>54</v>
      </c>
      <c r="B173" s="44" t="s">
        <v>247</v>
      </c>
      <c r="C173" s="45">
        <v>0</v>
      </c>
      <c r="D173" s="45">
        <v>0</v>
      </c>
      <c r="E173" s="45">
        <v>0</v>
      </c>
      <c r="F173" s="45">
        <v>0</v>
      </c>
      <c r="G173" s="45">
        <v>0</v>
      </c>
      <c r="H173" s="45">
        <v>0</v>
      </c>
      <c r="I173" s="85">
        <f>SUM(I174)</f>
        <v>33961240.399999999</v>
      </c>
      <c r="J173" s="86">
        <v>0</v>
      </c>
      <c r="K173" s="87" t="s">
        <v>54</v>
      </c>
      <c r="L173" s="88" t="s">
        <v>37</v>
      </c>
      <c r="M173" s="89" t="s">
        <v>247</v>
      </c>
      <c r="N173" s="85">
        <v>0</v>
      </c>
      <c r="O173" s="85">
        <v>0</v>
      </c>
      <c r="P173" s="85">
        <v>0</v>
      </c>
      <c r="Q173" s="85">
        <f>SUM(Q174)</f>
        <v>6533873.2400000002</v>
      </c>
      <c r="R173" s="45">
        <f t="shared" si="6"/>
        <v>27427367.159999996</v>
      </c>
      <c r="S173" s="7">
        <v>0</v>
      </c>
      <c r="T173" s="3"/>
    </row>
    <row r="174" spans="1:20" ht="21.6" x14ac:dyDescent="0.3">
      <c r="A174" s="43" t="s">
        <v>56</v>
      </c>
      <c r="B174" s="44" t="s">
        <v>248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85">
        <f>SUM(I175:I177)</f>
        <v>33961240.399999999</v>
      </c>
      <c r="J174" s="86">
        <v>0</v>
      </c>
      <c r="K174" s="87" t="s">
        <v>56</v>
      </c>
      <c r="L174" s="88" t="s">
        <v>37</v>
      </c>
      <c r="M174" s="89" t="s">
        <v>248</v>
      </c>
      <c r="N174" s="85">
        <v>0</v>
      </c>
      <c r="O174" s="85">
        <v>0</v>
      </c>
      <c r="P174" s="85">
        <v>0</v>
      </c>
      <c r="Q174" s="85">
        <f>SUM(Q175:Q177)</f>
        <v>6533873.2400000002</v>
      </c>
      <c r="R174" s="45">
        <f t="shared" si="6"/>
        <v>27427367.159999996</v>
      </c>
      <c r="S174" s="7">
        <v>0</v>
      </c>
      <c r="T174" s="3"/>
    </row>
    <row r="175" spans="1:20" x14ac:dyDescent="0.3">
      <c r="A175" s="43" t="s">
        <v>759</v>
      </c>
      <c r="B175" s="44" t="s">
        <v>731</v>
      </c>
      <c r="C175" s="45"/>
      <c r="D175" s="45"/>
      <c r="E175" s="45"/>
      <c r="F175" s="45"/>
      <c r="G175" s="45"/>
      <c r="H175" s="45"/>
      <c r="I175" s="85">
        <v>18996022.719999999</v>
      </c>
      <c r="J175" s="86"/>
      <c r="K175" s="87"/>
      <c r="L175" s="88"/>
      <c r="M175" s="89"/>
      <c r="N175" s="85"/>
      <c r="O175" s="85"/>
      <c r="P175" s="85"/>
      <c r="Q175" s="85">
        <v>0</v>
      </c>
      <c r="R175" s="45"/>
      <c r="S175" s="7"/>
      <c r="T175" s="3"/>
    </row>
    <row r="176" spans="1:20" x14ac:dyDescent="0.3">
      <c r="A176" s="43" t="s">
        <v>58</v>
      </c>
      <c r="B176" s="44" t="s">
        <v>249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85">
        <v>14515217.68</v>
      </c>
      <c r="J176" s="86">
        <v>0</v>
      </c>
      <c r="K176" s="87" t="s">
        <v>58</v>
      </c>
      <c r="L176" s="88" t="s">
        <v>37</v>
      </c>
      <c r="M176" s="89" t="s">
        <v>249</v>
      </c>
      <c r="N176" s="85">
        <v>0</v>
      </c>
      <c r="O176" s="85">
        <v>0</v>
      </c>
      <c r="P176" s="85">
        <v>0</v>
      </c>
      <c r="Q176" s="85">
        <v>6234047.4400000004</v>
      </c>
      <c r="R176" s="45">
        <f t="shared" si="6"/>
        <v>8281170.2399999993</v>
      </c>
      <c r="S176" s="7">
        <v>0</v>
      </c>
      <c r="T176" s="3"/>
    </row>
    <row r="177" spans="1:20" x14ac:dyDescent="0.3">
      <c r="A177" s="43" t="s">
        <v>74</v>
      </c>
      <c r="B177" s="44" t="s">
        <v>250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  <c r="H177" s="45">
        <v>0</v>
      </c>
      <c r="I177" s="85">
        <v>450000</v>
      </c>
      <c r="J177" s="86">
        <v>0</v>
      </c>
      <c r="K177" s="87" t="s">
        <v>74</v>
      </c>
      <c r="L177" s="88" t="s">
        <v>37</v>
      </c>
      <c r="M177" s="89" t="s">
        <v>250</v>
      </c>
      <c r="N177" s="85">
        <v>0</v>
      </c>
      <c r="O177" s="85">
        <v>0</v>
      </c>
      <c r="P177" s="85">
        <v>0</v>
      </c>
      <c r="Q177" s="85">
        <v>299825.8</v>
      </c>
      <c r="R177" s="45">
        <f t="shared" si="6"/>
        <v>150174.20000000001</v>
      </c>
      <c r="S177" s="7">
        <v>0</v>
      </c>
      <c r="T177" s="3"/>
    </row>
    <row r="178" spans="1:20" x14ac:dyDescent="0.3">
      <c r="A178" s="43" t="s">
        <v>75</v>
      </c>
      <c r="B178" s="44" t="s">
        <v>777</v>
      </c>
      <c r="C178" s="45"/>
      <c r="D178" s="45"/>
      <c r="E178" s="45"/>
      <c r="F178" s="45"/>
      <c r="G178" s="45"/>
      <c r="H178" s="45"/>
      <c r="I178" s="85">
        <f>I179</f>
        <v>540000</v>
      </c>
      <c r="J178" s="86"/>
      <c r="K178" s="87"/>
      <c r="L178" s="88"/>
      <c r="M178" s="89"/>
      <c r="N178" s="85"/>
      <c r="O178" s="85"/>
      <c r="P178" s="85"/>
      <c r="Q178" s="85">
        <f>Q179</f>
        <v>0</v>
      </c>
      <c r="R178" s="45">
        <f>R179</f>
        <v>540000</v>
      </c>
      <c r="S178" s="7"/>
      <c r="T178" s="3"/>
    </row>
    <row r="179" spans="1:20" x14ac:dyDescent="0.3">
      <c r="A179" s="43"/>
      <c r="B179" s="44" t="s">
        <v>778</v>
      </c>
      <c r="C179" s="45"/>
      <c r="D179" s="45"/>
      <c r="E179" s="45"/>
      <c r="F179" s="45"/>
      <c r="G179" s="45"/>
      <c r="H179" s="45"/>
      <c r="I179" s="85">
        <v>540000</v>
      </c>
      <c r="J179" s="86"/>
      <c r="K179" s="87"/>
      <c r="L179" s="88"/>
      <c r="M179" s="89"/>
      <c r="N179" s="85"/>
      <c r="O179" s="85"/>
      <c r="P179" s="85"/>
      <c r="Q179" s="85">
        <v>0</v>
      </c>
      <c r="R179" s="45">
        <f>I179-Q179</f>
        <v>540000</v>
      </c>
      <c r="S179" s="7"/>
      <c r="T179" s="3"/>
    </row>
    <row r="180" spans="1:20" ht="21.6" x14ac:dyDescent="0.3">
      <c r="A180" s="43" t="s">
        <v>193</v>
      </c>
      <c r="B180" s="44" t="s">
        <v>251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85">
        <f>SUM(I181)</f>
        <v>1714900</v>
      </c>
      <c r="J180" s="86">
        <v>0</v>
      </c>
      <c r="K180" s="87" t="s">
        <v>193</v>
      </c>
      <c r="L180" s="88" t="s">
        <v>37</v>
      </c>
      <c r="M180" s="89" t="s">
        <v>251</v>
      </c>
      <c r="N180" s="85">
        <v>0</v>
      </c>
      <c r="O180" s="85">
        <v>0</v>
      </c>
      <c r="P180" s="85">
        <v>0</v>
      </c>
      <c r="Q180" s="85">
        <f>SUM(Q181)</f>
        <v>1352751.66</v>
      </c>
      <c r="R180" s="45">
        <f t="shared" si="6"/>
        <v>362148.34000000008</v>
      </c>
      <c r="S180" s="7">
        <v>0</v>
      </c>
      <c r="T180" s="3"/>
    </row>
    <row r="181" spans="1:20" x14ac:dyDescent="0.3">
      <c r="A181" s="43" t="s">
        <v>195</v>
      </c>
      <c r="B181" s="44" t="s">
        <v>252</v>
      </c>
      <c r="C181" s="45">
        <v>0</v>
      </c>
      <c r="D181" s="45">
        <v>0</v>
      </c>
      <c r="E181" s="45">
        <v>0</v>
      </c>
      <c r="F181" s="45">
        <v>0</v>
      </c>
      <c r="G181" s="45">
        <v>0</v>
      </c>
      <c r="H181" s="45">
        <v>0</v>
      </c>
      <c r="I181" s="85">
        <f>SUM(I182)</f>
        <v>1714900</v>
      </c>
      <c r="J181" s="86">
        <v>0</v>
      </c>
      <c r="K181" s="87" t="s">
        <v>195</v>
      </c>
      <c r="L181" s="88" t="s">
        <v>37</v>
      </c>
      <c r="M181" s="89" t="s">
        <v>252</v>
      </c>
      <c r="N181" s="85">
        <v>0</v>
      </c>
      <c r="O181" s="85">
        <v>0</v>
      </c>
      <c r="P181" s="85">
        <v>0</v>
      </c>
      <c r="Q181" s="85">
        <f>SUM(Q182)</f>
        <v>1352751.66</v>
      </c>
      <c r="R181" s="45">
        <f t="shared" si="6"/>
        <v>362148.34000000008</v>
      </c>
      <c r="S181" s="7">
        <v>0</v>
      </c>
      <c r="T181" s="3"/>
    </row>
    <row r="182" spans="1:20" x14ac:dyDescent="0.3">
      <c r="A182" s="43" t="s">
        <v>199</v>
      </c>
      <c r="B182" s="44" t="s">
        <v>253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85">
        <v>1714900</v>
      </c>
      <c r="J182" s="86">
        <v>0</v>
      </c>
      <c r="K182" s="87" t="s">
        <v>199</v>
      </c>
      <c r="L182" s="88" t="s">
        <v>37</v>
      </c>
      <c r="M182" s="89" t="s">
        <v>253</v>
      </c>
      <c r="N182" s="85">
        <v>0</v>
      </c>
      <c r="O182" s="85">
        <v>0</v>
      </c>
      <c r="P182" s="85">
        <v>0</v>
      </c>
      <c r="Q182" s="85">
        <v>1352751.66</v>
      </c>
      <c r="R182" s="45">
        <f t="shared" si="6"/>
        <v>362148.34000000008</v>
      </c>
      <c r="S182" s="7">
        <v>0</v>
      </c>
      <c r="T182" s="3"/>
    </row>
    <row r="183" spans="1:20" x14ac:dyDescent="0.3">
      <c r="A183" s="43" t="s">
        <v>82</v>
      </c>
      <c r="B183" s="44" t="s">
        <v>254</v>
      </c>
      <c r="C183" s="45">
        <v>0</v>
      </c>
      <c r="D183" s="45">
        <v>0</v>
      </c>
      <c r="E183" s="45">
        <v>0</v>
      </c>
      <c r="F183" s="45">
        <v>0</v>
      </c>
      <c r="G183" s="45">
        <v>0</v>
      </c>
      <c r="H183" s="45">
        <v>0</v>
      </c>
      <c r="I183" s="85">
        <f>SUM(I184)</f>
        <v>2592.3200000000002</v>
      </c>
      <c r="J183" s="86">
        <v>0</v>
      </c>
      <c r="K183" s="87" t="s">
        <v>82</v>
      </c>
      <c r="L183" s="88" t="s">
        <v>37</v>
      </c>
      <c r="M183" s="89" t="s">
        <v>254</v>
      </c>
      <c r="N183" s="85">
        <v>0</v>
      </c>
      <c r="O183" s="85">
        <v>0</v>
      </c>
      <c r="P183" s="85">
        <v>0</v>
      </c>
      <c r="Q183" s="85">
        <f>SUM(Q184)</f>
        <v>2592.3200000000002</v>
      </c>
      <c r="R183" s="45">
        <f t="shared" si="6"/>
        <v>0</v>
      </c>
      <c r="S183" s="7">
        <v>0</v>
      </c>
      <c r="T183" s="3"/>
    </row>
    <row r="184" spans="1:20" x14ac:dyDescent="0.3">
      <c r="A184" s="43" t="s">
        <v>88</v>
      </c>
      <c r="B184" s="44" t="s">
        <v>255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85">
        <f>SUM(I185:I187)</f>
        <v>2592.3200000000002</v>
      </c>
      <c r="J184" s="86">
        <v>0</v>
      </c>
      <c r="K184" s="87" t="s">
        <v>88</v>
      </c>
      <c r="L184" s="88" t="s">
        <v>37</v>
      </c>
      <c r="M184" s="89" t="s">
        <v>255</v>
      </c>
      <c r="N184" s="85">
        <v>0</v>
      </c>
      <c r="O184" s="85">
        <v>0</v>
      </c>
      <c r="P184" s="85">
        <v>0</v>
      </c>
      <c r="Q184" s="85">
        <f>SUM(Q185:Q187)</f>
        <v>2592.3200000000002</v>
      </c>
      <c r="R184" s="45">
        <f t="shared" si="6"/>
        <v>0</v>
      </c>
      <c r="S184" s="7">
        <v>0</v>
      </c>
      <c r="T184" s="3"/>
    </row>
    <row r="185" spans="1:20" x14ac:dyDescent="0.3">
      <c r="A185" s="43" t="s">
        <v>90</v>
      </c>
      <c r="B185" s="44" t="s">
        <v>256</v>
      </c>
      <c r="C185" s="45">
        <v>0</v>
      </c>
      <c r="D185" s="45">
        <v>0</v>
      </c>
      <c r="E185" s="45">
        <v>0</v>
      </c>
      <c r="F185" s="45">
        <v>0</v>
      </c>
      <c r="G185" s="45">
        <v>0</v>
      </c>
      <c r="H185" s="45">
        <v>0</v>
      </c>
      <c r="I185" s="85">
        <v>0</v>
      </c>
      <c r="J185" s="86">
        <v>0</v>
      </c>
      <c r="K185" s="87" t="s">
        <v>90</v>
      </c>
      <c r="L185" s="88" t="s">
        <v>37</v>
      </c>
      <c r="M185" s="89" t="s">
        <v>256</v>
      </c>
      <c r="N185" s="85">
        <v>0</v>
      </c>
      <c r="O185" s="85">
        <v>0</v>
      </c>
      <c r="P185" s="85">
        <v>0</v>
      </c>
      <c r="Q185" s="85">
        <v>0</v>
      </c>
      <c r="R185" s="45">
        <f t="shared" si="6"/>
        <v>0</v>
      </c>
      <c r="S185" s="7">
        <v>0</v>
      </c>
      <c r="T185" s="3"/>
    </row>
    <row r="186" spans="1:20" x14ac:dyDescent="0.3">
      <c r="A186" s="43" t="s">
        <v>92</v>
      </c>
      <c r="B186" s="44" t="s">
        <v>257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85">
        <v>0</v>
      </c>
      <c r="J186" s="86">
        <v>0</v>
      </c>
      <c r="K186" s="87" t="s">
        <v>92</v>
      </c>
      <c r="L186" s="88" t="s">
        <v>37</v>
      </c>
      <c r="M186" s="89" t="s">
        <v>257</v>
      </c>
      <c r="N186" s="85">
        <v>0</v>
      </c>
      <c r="O186" s="85">
        <v>0</v>
      </c>
      <c r="P186" s="85">
        <v>0</v>
      </c>
      <c r="Q186" s="85">
        <v>0</v>
      </c>
      <c r="R186" s="45">
        <f t="shared" si="6"/>
        <v>0</v>
      </c>
      <c r="S186" s="7">
        <v>0</v>
      </c>
      <c r="T186" s="3"/>
    </row>
    <row r="187" spans="1:20" x14ac:dyDescent="0.3">
      <c r="A187" s="43" t="s">
        <v>94</v>
      </c>
      <c r="B187" s="44" t="s">
        <v>258</v>
      </c>
      <c r="C187" s="45">
        <v>0</v>
      </c>
      <c r="D187" s="45">
        <v>0</v>
      </c>
      <c r="E187" s="45">
        <v>0</v>
      </c>
      <c r="F187" s="45">
        <v>0</v>
      </c>
      <c r="G187" s="45">
        <v>0</v>
      </c>
      <c r="H187" s="45">
        <v>0</v>
      </c>
      <c r="I187" s="85">
        <v>2592.3200000000002</v>
      </c>
      <c r="J187" s="86">
        <v>0</v>
      </c>
      <c r="K187" s="87" t="s">
        <v>94</v>
      </c>
      <c r="L187" s="88" t="s">
        <v>37</v>
      </c>
      <c r="M187" s="89" t="s">
        <v>258</v>
      </c>
      <c r="N187" s="85">
        <v>0</v>
      </c>
      <c r="O187" s="85">
        <v>0</v>
      </c>
      <c r="P187" s="85">
        <v>0</v>
      </c>
      <c r="Q187" s="85">
        <v>2592.3200000000002</v>
      </c>
      <c r="R187" s="45">
        <f t="shared" si="6"/>
        <v>0</v>
      </c>
      <c r="S187" s="7">
        <v>0</v>
      </c>
      <c r="T187" s="3"/>
    </row>
    <row r="188" spans="1:20" x14ac:dyDescent="0.3">
      <c r="A188" s="43" t="s">
        <v>259</v>
      </c>
      <c r="B188" s="44" t="s">
        <v>260</v>
      </c>
      <c r="C188" s="45">
        <v>0</v>
      </c>
      <c r="D188" s="45">
        <v>0</v>
      </c>
      <c r="E188" s="45">
        <v>0</v>
      </c>
      <c r="F188" s="45">
        <v>0</v>
      </c>
      <c r="G188" s="45">
        <v>0</v>
      </c>
      <c r="H188" s="45">
        <v>0</v>
      </c>
      <c r="I188" s="45">
        <f>SUM(I189+I194)</f>
        <v>97888971.730000004</v>
      </c>
      <c r="J188" s="46">
        <v>0</v>
      </c>
      <c r="K188" s="43" t="s">
        <v>259</v>
      </c>
      <c r="L188" s="47" t="s">
        <v>37</v>
      </c>
      <c r="M188" s="44" t="s">
        <v>260</v>
      </c>
      <c r="N188" s="45">
        <v>0</v>
      </c>
      <c r="O188" s="45">
        <v>0</v>
      </c>
      <c r="P188" s="45">
        <v>0</v>
      </c>
      <c r="Q188" s="45">
        <f>SUM(Q189+Q194)</f>
        <v>49022492.229999997</v>
      </c>
      <c r="R188" s="45">
        <f t="shared" si="6"/>
        <v>48866479.500000007</v>
      </c>
      <c r="S188" s="7">
        <v>0</v>
      </c>
      <c r="T188" s="3"/>
    </row>
    <row r="189" spans="1:20" x14ac:dyDescent="0.3">
      <c r="A189" s="43" t="s">
        <v>261</v>
      </c>
      <c r="B189" s="44" t="s">
        <v>262</v>
      </c>
      <c r="C189" s="45">
        <v>0</v>
      </c>
      <c r="D189" s="45">
        <v>0</v>
      </c>
      <c r="E189" s="45">
        <v>0</v>
      </c>
      <c r="F189" s="45">
        <v>0</v>
      </c>
      <c r="G189" s="45">
        <v>0</v>
      </c>
      <c r="H189" s="45">
        <v>0</v>
      </c>
      <c r="I189" s="45">
        <f>SUM(I190)</f>
        <v>67691975.570000008</v>
      </c>
      <c r="J189" s="46">
        <v>0</v>
      </c>
      <c r="K189" s="43" t="s">
        <v>261</v>
      </c>
      <c r="L189" s="47" t="s">
        <v>37</v>
      </c>
      <c r="M189" s="44" t="s">
        <v>262</v>
      </c>
      <c r="N189" s="45">
        <v>0</v>
      </c>
      <c r="O189" s="45">
        <v>0</v>
      </c>
      <c r="P189" s="45">
        <v>0</v>
      </c>
      <c r="Q189" s="45">
        <f>SUM(Q190)</f>
        <v>32743015.59</v>
      </c>
      <c r="R189" s="45">
        <f t="shared" si="6"/>
        <v>34948959.980000004</v>
      </c>
      <c r="S189" s="7">
        <v>0</v>
      </c>
      <c r="T189" s="3"/>
    </row>
    <row r="190" spans="1:20" ht="21.6" x14ac:dyDescent="0.3">
      <c r="A190" s="43" t="s">
        <v>193</v>
      </c>
      <c r="B190" s="44" t="s">
        <v>263</v>
      </c>
      <c r="C190" s="45">
        <v>0</v>
      </c>
      <c r="D190" s="45">
        <v>0</v>
      </c>
      <c r="E190" s="45">
        <v>0</v>
      </c>
      <c r="F190" s="45">
        <v>0</v>
      </c>
      <c r="G190" s="45">
        <v>0</v>
      </c>
      <c r="H190" s="45">
        <v>0</v>
      </c>
      <c r="I190" s="85">
        <f>SUM(I191)</f>
        <v>67691975.570000008</v>
      </c>
      <c r="J190" s="86">
        <v>0</v>
      </c>
      <c r="K190" s="87" t="s">
        <v>193</v>
      </c>
      <c r="L190" s="88" t="s">
        <v>37</v>
      </c>
      <c r="M190" s="89" t="s">
        <v>263</v>
      </c>
      <c r="N190" s="85">
        <v>0</v>
      </c>
      <c r="O190" s="85">
        <v>0</v>
      </c>
      <c r="P190" s="85">
        <v>0</v>
      </c>
      <c r="Q190" s="85">
        <f>SUM(Q191)</f>
        <v>32743015.59</v>
      </c>
      <c r="R190" s="45">
        <f t="shared" si="6"/>
        <v>34948959.980000004</v>
      </c>
      <c r="S190" s="7">
        <v>0</v>
      </c>
      <c r="T190" s="3"/>
    </row>
    <row r="191" spans="1:20" x14ac:dyDescent="0.3">
      <c r="A191" s="43" t="s">
        <v>195</v>
      </c>
      <c r="B191" s="44" t="s">
        <v>264</v>
      </c>
      <c r="C191" s="45">
        <v>0</v>
      </c>
      <c r="D191" s="45">
        <v>0</v>
      </c>
      <c r="E191" s="45">
        <v>0</v>
      </c>
      <c r="F191" s="45">
        <v>0</v>
      </c>
      <c r="G191" s="45">
        <v>0</v>
      </c>
      <c r="H191" s="45">
        <v>0</v>
      </c>
      <c r="I191" s="85">
        <f>SUM(I192:I193)</f>
        <v>67691975.570000008</v>
      </c>
      <c r="J191" s="86">
        <v>0</v>
      </c>
      <c r="K191" s="87" t="s">
        <v>195</v>
      </c>
      <c r="L191" s="88" t="s">
        <v>37</v>
      </c>
      <c r="M191" s="89" t="s">
        <v>264</v>
      </c>
      <c r="N191" s="85">
        <v>0</v>
      </c>
      <c r="O191" s="85">
        <v>0</v>
      </c>
      <c r="P191" s="85">
        <v>0</v>
      </c>
      <c r="Q191" s="85">
        <f>SUM(Q192:Q193)</f>
        <v>32743015.59</v>
      </c>
      <c r="R191" s="45">
        <f t="shared" si="6"/>
        <v>34948959.980000004</v>
      </c>
      <c r="S191" s="7">
        <v>0</v>
      </c>
      <c r="T191" s="3"/>
    </row>
    <row r="192" spans="1:20" ht="42" x14ac:dyDescent="0.3">
      <c r="A192" s="43" t="s">
        <v>197</v>
      </c>
      <c r="B192" s="44" t="s">
        <v>265</v>
      </c>
      <c r="C192" s="45">
        <v>0</v>
      </c>
      <c r="D192" s="45">
        <v>0</v>
      </c>
      <c r="E192" s="45">
        <v>0</v>
      </c>
      <c r="F192" s="45">
        <v>0</v>
      </c>
      <c r="G192" s="45">
        <v>0</v>
      </c>
      <c r="H192" s="45">
        <v>0</v>
      </c>
      <c r="I192" s="85">
        <v>63372903.840000004</v>
      </c>
      <c r="J192" s="86">
        <v>0</v>
      </c>
      <c r="K192" s="87" t="s">
        <v>197</v>
      </c>
      <c r="L192" s="88" t="s">
        <v>37</v>
      </c>
      <c r="M192" s="89" t="s">
        <v>265</v>
      </c>
      <c r="N192" s="85">
        <v>0</v>
      </c>
      <c r="O192" s="85">
        <v>0</v>
      </c>
      <c r="P192" s="85">
        <v>0</v>
      </c>
      <c r="Q192" s="85">
        <v>28523943.859999999</v>
      </c>
      <c r="R192" s="45">
        <f t="shared" si="6"/>
        <v>34848959.980000004</v>
      </c>
      <c r="S192" s="7">
        <v>0</v>
      </c>
      <c r="T192" s="3"/>
    </row>
    <row r="193" spans="1:20" x14ac:dyDescent="0.3">
      <c r="A193" s="43" t="s">
        <v>199</v>
      </c>
      <c r="B193" s="44" t="s">
        <v>266</v>
      </c>
      <c r="C193" s="45">
        <v>0</v>
      </c>
      <c r="D193" s="45">
        <v>0</v>
      </c>
      <c r="E193" s="45">
        <v>0</v>
      </c>
      <c r="F193" s="45">
        <v>0</v>
      </c>
      <c r="G193" s="45">
        <v>0</v>
      </c>
      <c r="H193" s="45">
        <v>0</v>
      </c>
      <c r="I193" s="85">
        <v>4319071.7300000004</v>
      </c>
      <c r="J193" s="86">
        <v>0</v>
      </c>
      <c r="K193" s="87" t="s">
        <v>199</v>
      </c>
      <c r="L193" s="88" t="s">
        <v>37</v>
      </c>
      <c r="M193" s="89" t="s">
        <v>266</v>
      </c>
      <c r="N193" s="85">
        <v>0</v>
      </c>
      <c r="O193" s="85">
        <v>0</v>
      </c>
      <c r="P193" s="85">
        <v>0</v>
      </c>
      <c r="Q193" s="85">
        <v>4219071.7300000004</v>
      </c>
      <c r="R193" s="45">
        <f t="shared" si="6"/>
        <v>100000</v>
      </c>
      <c r="S193" s="7">
        <v>0</v>
      </c>
      <c r="T193" s="3"/>
    </row>
    <row r="194" spans="1:20" x14ac:dyDescent="0.3">
      <c r="A194" s="43" t="s">
        <v>267</v>
      </c>
      <c r="B194" s="44" t="s">
        <v>268</v>
      </c>
      <c r="C194" s="45">
        <v>0</v>
      </c>
      <c r="D194" s="45">
        <v>0</v>
      </c>
      <c r="E194" s="45">
        <v>0</v>
      </c>
      <c r="F194" s="45">
        <v>0</v>
      </c>
      <c r="G194" s="45">
        <v>0</v>
      </c>
      <c r="H194" s="45">
        <v>0</v>
      </c>
      <c r="I194" s="45">
        <f>SUM(I195+I202+I205)</f>
        <v>30196996.16</v>
      </c>
      <c r="J194" s="46">
        <v>0</v>
      </c>
      <c r="K194" s="43" t="s">
        <v>267</v>
      </c>
      <c r="L194" s="47" t="s">
        <v>37</v>
      </c>
      <c r="M194" s="44" t="s">
        <v>268</v>
      </c>
      <c r="N194" s="45">
        <v>0</v>
      </c>
      <c r="O194" s="45">
        <v>0</v>
      </c>
      <c r="P194" s="45">
        <v>0</v>
      </c>
      <c r="Q194" s="45">
        <f>SUM(Q195+Q202+Q205)</f>
        <v>16279476.639999999</v>
      </c>
      <c r="R194" s="45">
        <f t="shared" si="6"/>
        <v>13917519.520000001</v>
      </c>
      <c r="S194" s="7">
        <v>0</v>
      </c>
      <c r="T194" s="3"/>
    </row>
    <row r="195" spans="1:20" ht="42" x14ac:dyDescent="0.3">
      <c r="A195" s="43" t="s">
        <v>42</v>
      </c>
      <c r="B195" s="44" t="s">
        <v>269</v>
      </c>
      <c r="C195" s="45">
        <v>0</v>
      </c>
      <c r="D195" s="45">
        <v>0</v>
      </c>
      <c r="E195" s="45">
        <v>0</v>
      </c>
      <c r="F195" s="45">
        <v>0</v>
      </c>
      <c r="G195" s="45">
        <v>0</v>
      </c>
      <c r="H195" s="45">
        <v>0</v>
      </c>
      <c r="I195" s="85">
        <f>SUM(I196+I199)</f>
        <v>29336000</v>
      </c>
      <c r="J195" s="86">
        <v>0</v>
      </c>
      <c r="K195" s="87" t="s">
        <v>42</v>
      </c>
      <c r="L195" s="88" t="s">
        <v>37</v>
      </c>
      <c r="M195" s="89" t="s">
        <v>269</v>
      </c>
      <c r="N195" s="85">
        <v>0</v>
      </c>
      <c r="O195" s="85">
        <v>0</v>
      </c>
      <c r="P195" s="85">
        <v>0</v>
      </c>
      <c r="Q195" s="85">
        <f>SUM(Q196+Q199)</f>
        <v>15872533.869999999</v>
      </c>
      <c r="R195" s="45">
        <f t="shared" si="6"/>
        <v>13463466.130000001</v>
      </c>
      <c r="S195" s="7">
        <v>0</v>
      </c>
      <c r="T195" s="3"/>
    </row>
    <row r="196" spans="1:20" x14ac:dyDescent="0.3">
      <c r="A196" s="43" t="s">
        <v>63</v>
      </c>
      <c r="B196" s="44" t="s">
        <v>270</v>
      </c>
      <c r="C196" s="45">
        <v>0</v>
      </c>
      <c r="D196" s="45">
        <v>0</v>
      </c>
      <c r="E196" s="45">
        <v>0</v>
      </c>
      <c r="F196" s="45">
        <v>0</v>
      </c>
      <c r="G196" s="45">
        <v>0</v>
      </c>
      <c r="H196" s="45">
        <v>0</v>
      </c>
      <c r="I196" s="85">
        <f>SUM(I197:I198)</f>
        <v>28136599.07</v>
      </c>
      <c r="J196" s="86">
        <v>0</v>
      </c>
      <c r="K196" s="87" t="s">
        <v>63</v>
      </c>
      <c r="L196" s="88" t="s">
        <v>37</v>
      </c>
      <c r="M196" s="89" t="s">
        <v>270</v>
      </c>
      <c r="N196" s="85">
        <v>0</v>
      </c>
      <c r="O196" s="85">
        <v>0</v>
      </c>
      <c r="P196" s="85">
        <v>0</v>
      </c>
      <c r="Q196" s="85">
        <f>SUM(Q197:Q198)</f>
        <v>15221071.879999999</v>
      </c>
      <c r="R196" s="45">
        <f t="shared" ref="R196:R256" si="8">I196-Q196</f>
        <v>12915527.190000001</v>
      </c>
      <c r="S196" s="7">
        <v>0</v>
      </c>
      <c r="T196" s="3"/>
    </row>
    <row r="197" spans="1:20" x14ac:dyDescent="0.3">
      <c r="A197" s="43" t="s">
        <v>125</v>
      </c>
      <c r="B197" s="44" t="s">
        <v>271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85">
        <v>21610283.77</v>
      </c>
      <c r="J197" s="86">
        <v>0</v>
      </c>
      <c r="K197" s="87" t="s">
        <v>125</v>
      </c>
      <c r="L197" s="88" t="s">
        <v>37</v>
      </c>
      <c r="M197" s="89" t="s">
        <v>271</v>
      </c>
      <c r="N197" s="85">
        <v>0</v>
      </c>
      <c r="O197" s="85">
        <v>0</v>
      </c>
      <c r="P197" s="85">
        <v>0</v>
      </c>
      <c r="Q197" s="85">
        <v>12378049.67</v>
      </c>
      <c r="R197" s="45">
        <f t="shared" si="8"/>
        <v>9232234.0999999996</v>
      </c>
      <c r="S197" s="7">
        <v>0</v>
      </c>
      <c r="T197" s="3"/>
    </row>
    <row r="198" spans="1:20" ht="31.8" x14ac:dyDescent="0.3">
      <c r="A198" s="43" t="s">
        <v>127</v>
      </c>
      <c r="B198" s="44" t="s">
        <v>272</v>
      </c>
      <c r="C198" s="45">
        <v>0</v>
      </c>
      <c r="D198" s="45">
        <v>0</v>
      </c>
      <c r="E198" s="45">
        <v>0</v>
      </c>
      <c r="F198" s="45">
        <v>0</v>
      </c>
      <c r="G198" s="45">
        <v>0</v>
      </c>
      <c r="H198" s="45">
        <v>0</v>
      </c>
      <c r="I198" s="85">
        <v>6526315.2999999998</v>
      </c>
      <c r="J198" s="86">
        <v>0</v>
      </c>
      <c r="K198" s="87" t="s">
        <v>127</v>
      </c>
      <c r="L198" s="88" t="s">
        <v>37</v>
      </c>
      <c r="M198" s="89" t="s">
        <v>272</v>
      </c>
      <c r="N198" s="85">
        <v>0</v>
      </c>
      <c r="O198" s="85">
        <v>0</v>
      </c>
      <c r="P198" s="85">
        <v>0</v>
      </c>
      <c r="Q198" s="85">
        <v>2843022.21</v>
      </c>
      <c r="R198" s="45">
        <f t="shared" si="8"/>
        <v>3683293.09</v>
      </c>
      <c r="S198" s="7">
        <v>0</v>
      </c>
      <c r="T198" s="3"/>
    </row>
    <row r="199" spans="1:20" ht="21.6" x14ac:dyDescent="0.3">
      <c r="A199" s="43" t="s">
        <v>44</v>
      </c>
      <c r="B199" s="44" t="s">
        <v>273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85">
        <f>SUM(I200:I201)</f>
        <v>1199400.93</v>
      </c>
      <c r="J199" s="86">
        <v>0</v>
      </c>
      <c r="K199" s="87" t="s">
        <v>44</v>
      </c>
      <c r="L199" s="88" t="s">
        <v>37</v>
      </c>
      <c r="M199" s="89" t="s">
        <v>273</v>
      </c>
      <c r="N199" s="85">
        <v>0</v>
      </c>
      <c r="O199" s="85">
        <v>0</v>
      </c>
      <c r="P199" s="85">
        <v>0</v>
      </c>
      <c r="Q199" s="85">
        <f>SUM(Q200:Q201)</f>
        <v>651461.99</v>
      </c>
      <c r="R199" s="45">
        <f t="shared" si="8"/>
        <v>547938.93999999994</v>
      </c>
      <c r="S199" s="7">
        <v>0</v>
      </c>
      <c r="T199" s="3"/>
    </row>
    <row r="200" spans="1:20" x14ac:dyDescent="0.3">
      <c r="A200" s="43" t="s">
        <v>46</v>
      </c>
      <c r="B200" s="44" t="s">
        <v>274</v>
      </c>
      <c r="C200" s="45">
        <v>0</v>
      </c>
      <c r="D200" s="45">
        <v>0</v>
      </c>
      <c r="E200" s="45">
        <v>0</v>
      </c>
      <c r="F200" s="45">
        <v>0</v>
      </c>
      <c r="G200" s="45">
        <v>0</v>
      </c>
      <c r="H200" s="45">
        <v>0</v>
      </c>
      <c r="I200" s="85">
        <v>921216.23</v>
      </c>
      <c r="J200" s="86">
        <v>0</v>
      </c>
      <c r="K200" s="87" t="s">
        <v>46</v>
      </c>
      <c r="L200" s="88" t="s">
        <v>37</v>
      </c>
      <c r="M200" s="89" t="s">
        <v>274</v>
      </c>
      <c r="N200" s="85">
        <v>0</v>
      </c>
      <c r="O200" s="85">
        <v>0</v>
      </c>
      <c r="P200" s="85">
        <v>0</v>
      </c>
      <c r="Q200" s="85">
        <v>373277.29</v>
      </c>
      <c r="R200" s="45">
        <f t="shared" si="8"/>
        <v>547938.93999999994</v>
      </c>
      <c r="S200" s="7">
        <v>0</v>
      </c>
      <c r="T200" s="3"/>
    </row>
    <row r="201" spans="1:20" ht="31.8" x14ac:dyDescent="0.3">
      <c r="A201" s="43" t="s">
        <v>50</v>
      </c>
      <c r="B201" s="44" t="s">
        <v>275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85">
        <v>278184.7</v>
      </c>
      <c r="J201" s="86">
        <v>0</v>
      </c>
      <c r="K201" s="87" t="s">
        <v>50</v>
      </c>
      <c r="L201" s="88" t="s">
        <v>37</v>
      </c>
      <c r="M201" s="89" t="s">
        <v>275</v>
      </c>
      <c r="N201" s="85">
        <v>0</v>
      </c>
      <c r="O201" s="85">
        <v>0</v>
      </c>
      <c r="P201" s="85">
        <v>0</v>
      </c>
      <c r="Q201" s="85">
        <v>278184.7</v>
      </c>
      <c r="R201" s="45">
        <f t="shared" si="8"/>
        <v>0</v>
      </c>
      <c r="S201" s="7">
        <v>0</v>
      </c>
      <c r="T201" s="3"/>
    </row>
    <row r="202" spans="1:20" ht="21.6" x14ac:dyDescent="0.3">
      <c r="A202" s="43" t="s">
        <v>54</v>
      </c>
      <c r="B202" s="44" t="s">
        <v>276</v>
      </c>
      <c r="C202" s="45">
        <v>0</v>
      </c>
      <c r="D202" s="45">
        <v>0</v>
      </c>
      <c r="E202" s="45">
        <v>0</v>
      </c>
      <c r="F202" s="45">
        <v>0</v>
      </c>
      <c r="G202" s="45">
        <v>0</v>
      </c>
      <c r="H202" s="45">
        <v>0</v>
      </c>
      <c r="I202" s="85">
        <f>SUM(I203)</f>
        <v>830496.16</v>
      </c>
      <c r="J202" s="86">
        <v>0</v>
      </c>
      <c r="K202" s="87" t="s">
        <v>54</v>
      </c>
      <c r="L202" s="88" t="s">
        <v>37</v>
      </c>
      <c r="M202" s="89" t="s">
        <v>276</v>
      </c>
      <c r="N202" s="85">
        <v>0</v>
      </c>
      <c r="O202" s="85">
        <v>0</v>
      </c>
      <c r="P202" s="85">
        <v>0</v>
      </c>
      <c r="Q202" s="85">
        <f>SUM(Q203)</f>
        <v>399480.09</v>
      </c>
      <c r="R202" s="45">
        <f t="shared" si="8"/>
        <v>431016.07</v>
      </c>
      <c r="S202" s="7">
        <v>0</v>
      </c>
      <c r="T202" s="3"/>
    </row>
    <row r="203" spans="1:20" ht="21.6" x14ac:dyDescent="0.3">
      <c r="A203" s="43" t="s">
        <v>56</v>
      </c>
      <c r="B203" s="44" t="s">
        <v>277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85">
        <f>SUM(I204)</f>
        <v>830496.16</v>
      </c>
      <c r="J203" s="86">
        <v>0</v>
      </c>
      <c r="K203" s="87" t="s">
        <v>56</v>
      </c>
      <c r="L203" s="88" t="s">
        <v>37</v>
      </c>
      <c r="M203" s="89" t="s">
        <v>277</v>
      </c>
      <c r="N203" s="85">
        <v>0</v>
      </c>
      <c r="O203" s="85">
        <v>0</v>
      </c>
      <c r="P203" s="85">
        <v>0</v>
      </c>
      <c r="Q203" s="85">
        <f>SUM(Q204)</f>
        <v>399480.09</v>
      </c>
      <c r="R203" s="45">
        <f t="shared" si="8"/>
        <v>431016.07</v>
      </c>
      <c r="S203" s="7">
        <v>0</v>
      </c>
      <c r="T203" s="3"/>
    </row>
    <row r="204" spans="1:20" x14ac:dyDescent="0.3">
      <c r="A204" s="43" t="s">
        <v>58</v>
      </c>
      <c r="B204" s="44" t="s">
        <v>278</v>
      </c>
      <c r="C204" s="45">
        <v>0</v>
      </c>
      <c r="D204" s="45">
        <v>0</v>
      </c>
      <c r="E204" s="45">
        <v>0</v>
      </c>
      <c r="F204" s="45">
        <v>0</v>
      </c>
      <c r="G204" s="45">
        <v>0</v>
      </c>
      <c r="H204" s="45">
        <v>0</v>
      </c>
      <c r="I204" s="85">
        <v>830496.16</v>
      </c>
      <c r="J204" s="86">
        <v>0</v>
      </c>
      <c r="K204" s="87" t="s">
        <v>58</v>
      </c>
      <c r="L204" s="88" t="s">
        <v>37</v>
      </c>
      <c r="M204" s="89" t="s">
        <v>278</v>
      </c>
      <c r="N204" s="85">
        <v>0</v>
      </c>
      <c r="O204" s="85">
        <v>0</v>
      </c>
      <c r="P204" s="85">
        <v>0</v>
      </c>
      <c r="Q204" s="85">
        <v>399480.09</v>
      </c>
      <c r="R204" s="45">
        <f t="shared" si="8"/>
        <v>431016.07</v>
      </c>
      <c r="S204" s="7">
        <v>0</v>
      </c>
      <c r="T204" s="3"/>
    </row>
    <row r="205" spans="1:20" x14ac:dyDescent="0.3">
      <c r="A205" s="43" t="s">
        <v>82</v>
      </c>
      <c r="B205" s="44" t="s">
        <v>279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85">
        <f>SUM(I206)</f>
        <v>30500</v>
      </c>
      <c r="J205" s="86">
        <v>0</v>
      </c>
      <c r="K205" s="87" t="s">
        <v>82</v>
      </c>
      <c r="L205" s="88" t="s">
        <v>37</v>
      </c>
      <c r="M205" s="89" t="s">
        <v>279</v>
      </c>
      <c r="N205" s="85">
        <v>0</v>
      </c>
      <c r="O205" s="85">
        <v>0</v>
      </c>
      <c r="P205" s="85">
        <v>0</v>
      </c>
      <c r="Q205" s="85">
        <f>SUM(Q206)</f>
        <v>7462.68</v>
      </c>
      <c r="R205" s="45">
        <f t="shared" si="8"/>
        <v>23037.32</v>
      </c>
      <c r="S205" s="7">
        <v>0</v>
      </c>
      <c r="T205" s="3"/>
    </row>
    <row r="206" spans="1:20" x14ac:dyDescent="0.3">
      <c r="A206" s="43" t="s">
        <v>88</v>
      </c>
      <c r="B206" s="44" t="s">
        <v>280</v>
      </c>
      <c r="C206" s="45">
        <v>0</v>
      </c>
      <c r="D206" s="45">
        <v>0</v>
      </c>
      <c r="E206" s="45">
        <v>0</v>
      </c>
      <c r="F206" s="45">
        <v>0</v>
      </c>
      <c r="G206" s="45">
        <v>0</v>
      </c>
      <c r="H206" s="45">
        <v>0</v>
      </c>
      <c r="I206" s="85">
        <f>SUM(I207:I208)</f>
        <v>30500</v>
      </c>
      <c r="J206" s="86">
        <v>0</v>
      </c>
      <c r="K206" s="87" t="s">
        <v>88</v>
      </c>
      <c r="L206" s="88" t="s">
        <v>37</v>
      </c>
      <c r="M206" s="89" t="s">
        <v>280</v>
      </c>
      <c r="N206" s="85">
        <v>0</v>
      </c>
      <c r="O206" s="85">
        <v>0</v>
      </c>
      <c r="P206" s="85">
        <v>0</v>
      </c>
      <c r="Q206" s="85">
        <f>SUM(Q207:Q208)</f>
        <v>7462.68</v>
      </c>
      <c r="R206" s="45">
        <f t="shared" si="8"/>
        <v>23037.32</v>
      </c>
      <c r="S206" s="7">
        <v>0</v>
      </c>
      <c r="T206" s="3"/>
    </row>
    <row r="207" spans="1:20" x14ac:dyDescent="0.3">
      <c r="A207" s="43" t="s">
        <v>92</v>
      </c>
      <c r="B207" s="44" t="s">
        <v>281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85">
        <v>20500</v>
      </c>
      <c r="J207" s="86">
        <v>0</v>
      </c>
      <c r="K207" s="87" t="s">
        <v>92</v>
      </c>
      <c r="L207" s="88" t="s">
        <v>37</v>
      </c>
      <c r="M207" s="89" t="s">
        <v>281</v>
      </c>
      <c r="N207" s="85">
        <v>0</v>
      </c>
      <c r="O207" s="85">
        <v>0</v>
      </c>
      <c r="P207" s="85">
        <v>0</v>
      </c>
      <c r="Q207" s="85">
        <v>7452.5</v>
      </c>
      <c r="R207" s="45">
        <f t="shared" si="8"/>
        <v>13047.5</v>
      </c>
      <c r="S207" s="7">
        <v>0</v>
      </c>
      <c r="T207" s="3"/>
    </row>
    <row r="208" spans="1:20" x14ac:dyDescent="0.3">
      <c r="A208" s="43" t="s">
        <v>94</v>
      </c>
      <c r="B208" s="44" t="s">
        <v>282</v>
      </c>
      <c r="C208" s="45">
        <v>0</v>
      </c>
      <c r="D208" s="45">
        <v>0</v>
      </c>
      <c r="E208" s="45">
        <v>0</v>
      </c>
      <c r="F208" s="45">
        <v>0</v>
      </c>
      <c r="G208" s="45">
        <v>0</v>
      </c>
      <c r="H208" s="45">
        <v>0</v>
      </c>
      <c r="I208" s="85">
        <v>10000</v>
      </c>
      <c r="J208" s="86">
        <v>0</v>
      </c>
      <c r="K208" s="87" t="s">
        <v>94</v>
      </c>
      <c r="L208" s="88" t="s">
        <v>37</v>
      </c>
      <c r="M208" s="89" t="s">
        <v>282</v>
      </c>
      <c r="N208" s="85">
        <v>0</v>
      </c>
      <c r="O208" s="85">
        <v>0</v>
      </c>
      <c r="P208" s="85">
        <v>0</v>
      </c>
      <c r="Q208" s="85">
        <v>10.18</v>
      </c>
      <c r="R208" s="45">
        <f t="shared" si="8"/>
        <v>9989.82</v>
      </c>
      <c r="S208" s="7">
        <v>0</v>
      </c>
      <c r="T208" s="3"/>
    </row>
    <row r="209" spans="1:20" x14ac:dyDescent="0.3">
      <c r="A209" s="43" t="s">
        <v>283</v>
      </c>
      <c r="B209" s="44" t="s">
        <v>284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f>SUM(I210+I219)</f>
        <v>11229861.6</v>
      </c>
      <c r="J209" s="46">
        <v>0</v>
      </c>
      <c r="K209" s="43" t="s">
        <v>283</v>
      </c>
      <c r="L209" s="47" t="s">
        <v>37</v>
      </c>
      <c r="M209" s="44" t="s">
        <v>284</v>
      </c>
      <c r="N209" s="45">
        <v>0</v>
      </c>
      <c r="O209" s="45">
        <v>0</v>
      </c>
      <c r="P209" s="45">
        <v>0</v>
      </c>
      <c r="Q209" s="45">
        <f>SUM(Q210+Q219)</f>
        <v>10600001.6</v>
      </c>
      <c r="R209" s="45">
        <f t="shared" si="8"/>
        <v>629860</v>
      </c>
      <c r="S209" s="7">
        <v>0</v>
      </c>
      <c r="T209" s="3"/>
    </row>
    <row r="210" spans="1:20" x14ac:dyDescent="0.3">
      <c r="A210" s="43" t="s">
        <v>285</v>
      </c>
      <c r="B210" s="44" t="s">
        <v>286</v>
      </c>
      <c r="C210" s="45">
        <v>0</v>
      </c>
      <c r="D210" s="45">
        <v>0</v>
      </c>
      <c r="E210" s="45">
        <v>0</v>
      </c>
      <c r="F210" s="45">
        <v>0</v>
      </c>
      <c r="G210" s="45">
        <v>0</v>
      </c>
      <c r="H210" s="45">
        <v>0</v>
      </c>
      <c r="I210" s="45">
        <f>SUM(I211+I214)</f>
        <v>10257108.6</v>
      </c>
      <c r="J210" s="46">
        <v>0</v>
      </c>
      <c r="K210" s="43" t="s">
        <v>285</v>
      </c>
      <c r="L210" s="47" t="s">
        <v>37</v>
      </c>
      <c r="M210" s="44" t="s">
        <v>286</v>
      </c>
      <c r="N210" s="45">
        <v>0</v>
      </c>
      <c r="O210" s="45">
        <v>0</v>
      </c>
      <c r="P210" s="45">
        <v>0</v>
      </c>
      <c r="Q210" s="45">
        <f>SUM(Q211+Q214)</f>
        <v>9810008.5999999996</v>
      </c>
      <c r="R210" s="45">
        <f t="shared" si="8"/>
        <v>447100</v>
      </c>
      <c r="S210" s="7">
        <v>0</v>
      </c>
      <c r="T210" s="3"/>
    </row>
    <row r="211" spans="1:20" ht="21.6" x14ac:dyDescent="0.3">
      <c r="A211" s="43" t="s">
        <v>54</v>
      </c>
      <c r="B211" s="44" t="s">
        <v>287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85">
        <f>SUM(I212)</f>
        <v>485107.6</v>
      </c>
      <c r="J211" s="86">
        <v>0</v>
      </c>
      <c r="K211" s="87" t="s">
        <v>54</v>
      </c>
      <c r="L211" s="88" t="s">
        <v>37</v>
      </c>
      <c r="M211" s="89" t="s">
        <v>287</v>
      </c>
      <c r="N211" s="85">
        <v>0</v>
      </c>
      <c r="O211" s="85">
        <v>0</v>
      </c>
      <c r="P211" s="85">
        <v>0</v>
      </c>
      <c r="Q211" s="85">
        <f>SUM(Q212)</f>
        <v>438007.6</v>
      </c>
      <c r="R211" s="45">
        <f t="shared" si="8"/>
        <v>47100</v>
      </c>
      <c r="S211" s="7">
        <v>0</v>
      </c>
      <c r="T211" s="3"/>
    </row>
    <row r="212" spans="1:20" ht="21.6" x14ac:dyDescent="0.3">
      <c r="A212" s="43" t="s">
        <v>56</v>
      </c>
      <c r="B212" s="44" t="s">
        <v>288</v>
      </c>
      <c r="C212" s="45">
        <v>0</v>
      </c>
      <c r="D212" s="45">
        <v>0</v>
      </c>
      <c r="E212" s="45">
        <v>0</v>
      </c>
      <c r="F212" s="45">
        <v>0</v>
      </c>
      <c r="G212" s="45">
        <v>0</v>
      </c>
      <c r="H212" s="45">
        <v>0</v>
      </c>
      <c r="I212" s="85">
        <f>SUM(I213)</f>
        <v>485107.6</v>
      </c>
      <c r="J212" s="86">
        <v>0</v>
      </c>
      <c r="K212" s="87" t="s">
        <v>56</v>
      </c>
      <c r="L212" s="88" t="s">
        <v>37</v>
      </c>
      <c r="M212" s="89" t="s">
        <v>288</v>
      </c>
      <c r="N212" s="85">
        <v>0</v>
      </c>
      <c r="O212" s="85">
        <v>0</v>
      </c>
      <c r="P212" s="85">
        <v>0</v>
      </c>
      <c r="Q212" s="85">
        <f>SUM(Q213)</f>
        <v>438007.6</v>
      </c>
      <c r="R212" s="45">
        <f t="shared" si="8"/>
        <v>47100</v>
      </c>
      <c r="S212" s="7">
        <v>0</v>
      </c>
      <c r="T212" s="3"/>
    </row>
    <row r="213" spans="1:20" x14ac:dyDescent="0.3">
      <c r="A213" s="43" t="s">
        <v>58</v>
      </c>
      <c r="B213" s="44" t="s">
        <v>289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85">
        <v>485107.6</v>
      </c>
      <c r="J213" s="86">
        <v>0</v>
      </c>
      <c r="K213" s="87" t="s">
        <v>58</v>
      </c>
      <c r="L213" s="88" t="s">
        <v>37</v>
      </c>
      <c r="M213" s="89" t="s">
        <v>289</v>
      </c>
      <c r="N213" s="85">
        <v>0</v>
      </c>
      <c r="O213" s="85">
        <v>0</v>
      </c>
      <c r="P213" s="85">
        <v>0</v>
      </c>
      <c r="Q213" s="85">
        <v>438007.6</v>
      </c>
      <c r="R213" s="45">
        <f t="shared" si="8"/>
        <v>47100</v>
      </c>
      <c r="S213" s="7">
        <v>0</v>
      </c>
      <c r="T213" s="3"/>
    </row>
    <row r="214" spans="1:20" x14ac:dyDescent="0.3">
      <c r="A214" s="43" t="s">
        <v>75</v>
      </c>
      <c r="B214" s="44" t="s">
        <v>290</v>
      </c>
      <c r="C214" s="45">
        <v>0</v>
      </c>
      <c r="D214" s="45">
        <v>0</v>
      </c>
      <c r="E214" s="45">
        <v>0</v>
      </c>
      <c r="F214" s="45">
        <v>0</v>
      </c>
      <c r="G214" s="45">
        <v>0</v>
      </c>
      <c r="H214" s="45">
        <v>0</v>
      </c>
      <c r="I214" s="85">
        <f>SUM(I215+I217)</f>
        <v>9772001</v>
      </c>
      <c r="J214" s="86">
        <v>0</v>
      </c>
      <c r="K214" s="87" t="s">
        <v>75</v>
      </c>
      <c r="L214" s="88" t="s">
        <v>37</v>
      </c>
      <c r="M214" s="89" t="s">
        <v>290</v>
      </c>
      <c r="N214" s="85">
        <v>0</v>
      </c>
      <c r="O214" s="85">
        <v>0</v>
      </c>
      <c r="P214" s="85">
        <v>0</v>
      </c>
      <c r="Q214" s="85">
        <f>SUM(Q215+Q217)</f>
        <v>9372001</v>
      </c>
      <c r="R214" s="45">
        <f t="shared" si="8"/>
        <v>400000</v>
      </c>
      <c r="S214" s="7">
        <v>0</v>
      </c>
      <c r="T214" s="3"/>
    </row>
    <row r="215" spans="1:20" x14ac:dyDescent="0.3">
      <c r="A215" s="43" t="s">
        <v>291</v>
      </c>
      <c r="B215" s="44" t="s">
        <v>292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85">
        <f>SUM(I216)</f>
        <v>4542001</v>
      </c>
      <c r="J215" s="86">
        <v>0</v>
      </c>
      <c r="K215" s="87" t="s">
        <v>291</v>
      </c>
      <c r="L215" s="88" t="s">
        <v>37</v>
      </c>
      <c r="M215" s="89" t="s">
        <v>292</v>
      </c>
      <c r="N215" s="85">
        <v>0</v>
      </c>
      <c r="O215" s="85">
        <v>0</v>
      </c>
      <c r="P215" s="85">
        <v>0</v>
      </c>
      <c r="Q215" s="85">
        <f>SUM(Q216)</f>
        <v>4542001</v>
      </c>
      <c r="R215" s="45">
        <f t="shared" si="8"/>
        <v>0</v>
      </c>
      <c r="S215" s="7">
        <v>0</v>
      </c>
      <c r="T215" s="3"/>
    </row>
    <row r="216" spans="1:20" ht="21.6" x14ac:dyDescent="0.3">
      <c r="A216" s="43" t="s">
        <v>293</v>
      </c>
      <c r="B216" s="44" t="s">
        <v>294</v>
      </c>
      <c r="C216" s="45">
        <v>0</v>
      </c>
      <c r="D216" s="45">
        <v>0</v>
      </c>
      <c r="E216" s="45">
        <v>0</v>
      </c>
      <c r="F216" s="45">
        <v>0</v>
      </c>
      <c r="G216" s="45">
        <v>0</v>
      </c>
      <c r="H216" s="45">
        <v>0</v>
      </c>
      <c r="I216" s="85">
        <v>4542001</v>
      </c>
      <c r="J216" s="86">
        <v>0</v>
      </c>
      <c r="K216" s="87" t="s">
        <v>293</v>
      </c>
      <c r="L216" s="88" t="s">
        <v>37</v>
      </c>
      <c r="M216" s="89" t="s">
        <v>294</v>
      </c>
      <c r="N216" s="85">
        <v>0</v>
      </c>
      <c r="O216" s="85">
        <v>0</v>
      </c>
      <c r="P216" s="85">
        <v>0</v>
      </c>
      <c r="Q216" s="85">
        <v>4542001</v>
      </c>
      <c r="R216" s="45">
        <f t="shared" si="8"/>
        <v>0</v>
      </c>
      <c r="S216" s="7">
        <v>0</v>
      </c>
      <c r="T216" s="3"/>
    </row>
    <row r="217" spans="1:20" ht="21.6" x14ac:dyDescent="0.3">
      <c r="A217" s="43" t="s">
        <v>77</v>
      </c>
      <c r="B217" s="44" t="s">
        <v>295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85">
        <f>SUM(I218)</f>
        <v>5230000</v>
      </c>
      <c r="J217" s="86">
        <v>0</v>
      </c>
      <c r="K217" s="87" t="s">
        <v>77</v>
      </c>
      <c r="L217" s="88" t="s">
        <v>37</v>
      </c>
      <c r="M217" s="89" t="s">
        <v>295</v>
      </c>
      <c r="N217" s="85">
        <v>0</v>
      </c>
      <c r="O217" s="85">
        <v>0</v>
      </c>
      <c r="P217" s="85">
        <v>0</v>
      </c>
      <c r="Q217" s="85">
        <f>SUM(Q218)</f>
        <v>4830000</v>
      </c>
      <c r="R217" s="45">
        <f t="shared" si="8"/>
        <v>400000</v>
      </c>
      <c r="S217" s="7">
        <v>0</v>
      </c>
      <c r="T217" s="3"/>
    </row>
    <row r="218" spans="1:20" ht="21.6" x14ac:dyDescent="0.3">
      <c r="A218" s="43" t="s">
        <v>79</v>
      </c>
      <c r="B218" s="44" t="s">
        <v>296</v>
      </c>
      <c r="C218" s="45">
        <v>0</v>
      </c>
      <c r="D218" s="45">
        <v>0</v>
      </c>
      <c r="E218" s="45">
        <v>0</v>
      </c>
      <c r="F218" s="45">
        <v>0</v>
      </c>
      <c r="G218" s="45">
        <v>0</v>
      </c>
      <c r="H218" s="45">
        <v>0</v>
      </c>
      <c r="I218" s="85">
        <v>5230000</v>
      </c>
      <c r="J218" s="86">
        <v>0</v>
      </c>
      <c r="K218" s="87" t="s">
        <v>79</v>
      </c>
      <c r="L218" s="88" t="s">
        <v>37</v>
      </c>
      <c r="M218" s="89" t="s">
        <v>296</v>
      </c>
      <c r="N218" s="85">
        <v>0</v>
      </c>
      <c r="O218" s="85">
        <v>0</v>
      </c>
      <c r="P218" s="85">
        <v>0</v>
      </c>
      <c r="Q218" s="85">
        <v>4830000</v>
      </c>
      <c r="R218" s="45">
        <f t="shared" si="8"/>
        <v>400000</v>
      </c>
      <c r="S218" s="7">
        <v>0</v>
      </c>
      <c r="T218" s="3"/>
    </row>
    <row r="219" spans="1:20" x14ac:dyDescent="0.3">
      <c r="A219" s="43" t="s">
        <v>297</v>
      </c>
      <c r="B219" s="44" t="s">
        <v>298</v>
      </c>
      <c r="C219" s="45">
        <v>0</v>
      </c>
      <c r="D219" s="45">
        <v>0</v>
      </c>
      <c r="E219" s="45">
        <v>0</v>
      </c>
      <c r="F219" s="45">
        <v>0</v>
      </c>
      <c r="G219" s="45">
        <v>0</v>
      </c>
      <c r="H219" s="45">
        <v>0</v>
      </c>
      <c r="I219" s="45">
        <f>SUM(I220+I225)</f>
        <v>972753</v>
      </c>
      <c r="J219" s="46">
        <v>0</v>
      </c>
      <c r="K219" s="43" t="s">
        <v>297</v>
      </c>
      <c r="L219" s="47" t="s">
        <v>37</v>
      </c>
      <c r="M219" s="44" t="s">
        <v>298</v>
      </c>
      <c r="N219" s="45">
        <v>0</v>
      </c>
      <c r="O219" s="45">
        <v>0</v>
      </c>
      <c r="P219" s="45">
        <v>0</v>
      </c>
      <c r="Q219" s="45">
        <f>SUM(Q220+Q225)</f>
        <v>789993</v>
      </c>
      <c r="R219" s="45">
        <f t="shared" si="8"/>
        <v>182760</v>
      </c>
      <c r="S219" s="7">
        <v>0</v>
      </c>
      <c r="T219" s="3"/>
    </row>
    <row r="220" spans="1:20" x14ac:dyDescent="0.3">
      <c r="A220" s="43" t="s">
        <v>75</v>
      </c>
      <c r="B220" s="44" t="s">
        <v>299</v>
      </c>
      <c r="C220" s="45">
        <v>0</v>
      </c>
      <c r="D220" s="45">
        <v>0</v>
      </c>
      <c r="E220" s="45">
        <v>0</v>
      </c>
      <c r="F220" s="45">
        <v>0</v>
      </c>
      <c r="G220" s="45">
        <v>0</v>
      </c>
      <c r="H220" s="45">
        <v>0</v>
      </c>
      <c r="I220" s="85">
        <f>SUM(I221+I223)</f>
        <v>923553</v>
      </c>
      <c r="J220" s="86">
        <v>0</v>
      </c>
      <c r="K220" s="87" t="s">
        <v>75</v>
      </c>
      <c r="L220" s="88" t="s">
        <v>37</v>
      </c>
      <c r="M220" s="89" t="s">
        <v>299</v>
      </c>
      <c r="N220" s="85">
        <v>0</v>
      </c>
      <c r="O220" s="85">
        <v>0</v>
      </c>
      <c r="P220" s="85">
        <v>0</v>
      </c>
      <c r="Q220" s="85">
        <f>SUM(Q221+Q223)</f>
        <v>775253</v>
      </c>
      <c r="R220" s="85">
        <f t="shared" si="8"/>
        <v>148300</v>
      </c>
      <c r="S220" s="7">
        <v>0</v>
      </c>
      <c r="T220" s="3"/>
    </row>
    <row r="221" spans="1:20" x14ac:dyDescent="0.3">
      <c r="A221" s="43" t="s">
        <v>291</v>
      </c>
      <c r="B221" s="44" t="s">
        <v>300</v>
      </c>
      <c r="C221" s="45">
        <v>0</v>
      </c>
      <c r="D221" s="45">
        <v>0</v>
      </c>
      <c r="E221" s="45">
        <v>0</v>
      </c>
      <c r="F221" s="45">
        <v>0</v>
      </c>
      <c r="G221" s="45">
        <v>0</v>
      </c>
      <c r="H221" s="45">
        <v>0</v>
      </c>
      <c r="I221" s="85">
        <f>SUM(I222)</f>
        <v>159300</v>
      </c>
      <c r="J221" s="86">
        <v>0</v>
      </c>
      <c r="K221" s="87" t="s">
        <v>291</v>
      </c>
      <c r="L221" s="88" t="s">
        <v>37</v>
      </c>
      <c r="M221" s="89" t="s">
        <v>300</v>
      </c>
      <c r="N221" s="85">
        <v>0</v>
      </c>
      <c r="O221" s="85">
        <v>0</v>
      </c>
      <c r="P221" s="85">
        <v>0</v>
      </c>
      <c r="Q221" s="85">
        <f>SUM(Q222)</f>
        <v>11000</v>
      </c>
      <c r="R221" s="85">
        <f t="shared" si="8"/>
        <v>148300</v>
      </c>
      <c r="S221" s="7">
        <v>0</v>
      </c>
      <c r="T221" s="3"/>
    </row>
    <row r="222" spans="1:20" ht="21.6" x14ac:dyDescent="0.3">
      <c r="A222" s="43" t="s">
        <v>293</v>
      </c>
      <c r="B222" s="44" t="s">
        <v>301</v>
      </c>
      <c r="C222" s="45">
        <v>0</v>
      </c>
      <c r="D222" s="45">
        <v>0</v>
      </c>
      <c r="E222" s="45">
        <v>0</v>
      </c>
      <c r="F222" s="45">
        <v>0</v>
      </c>
      <c r="G222" s="45">
        <v>0</v>
      </c>
      <c r="H222" s="45">
        <v>0</v>
      </c>
      <c r="I222" s="85">
        <v>159300</v>
      </c>
      <c r="J222" s="86">
        <v>0</v>
      </c>
      <c r="K222" s="87" t="s">
        <v>293</v>
      </c>
      <c r="L222" s="88" t="s">
        <v>37</v>
      </c>
      <c r="M222" s="89" t="s">
        <v>301</v>
      </c>
      <c r="N222" s="85">
        <v>0</v>
      </c>
      <c r="O222" s="85">
        <v>0</v>
      </c>
      <c r="P222" s="85">
        <v>0</v>
      </c>
      <c r="Q222" s="85">
        <v>11000</v>
      </c>
      <c r="R222" s="85">
        <f t="shared" si="8"/>
        <v>148300</v>
      </c>
      <c r="S222" s="7">
        <v>0</v>
      </c>
      <c r="T222" s="3"/>
    </row>
    <row r="223" spans="1:20" ht="21.6" x14ac:dyDescent="0.3">
      <c r="A223" s="43" t="s">
        <v>77</v>
      </c>
      <c r="B223" s="44" t="s">
        <v>302</v>
      </c>
      <c r="C223" s="45">
        <v>0</v>
      </c>
      <c r="D223" s="45">
        <v>0</v>
      </c>
      <c r="E223" s="45">
        <v>0</v>
      </c>
      <c r="F223" s="45">
        <v>0</v>
      </c>
      <c r="G223" s="45">
        <v>0</v>
      </c>
      <c r="H223" s="45">
        <v>0</v>
      </c>
      <c r="I223" s="85">
        <f>SUM(I224)</f>
        <v>764253</v>
      </c>
      <c r="J223" s="86">
        <v>0</v>
      </c>
      <c r="K223" s="87" t="s">
        <v>77</v>
      </c>
      <c r="L223" s="88" t="s">
        <v>37</v>
      </c>
      <c r="M223" s="89" t="s">
        <v>302</v>
      </c>
      <c r="N223" s="85">
        <v>0</v>
      </c>
      <c r="O223" s="85">
        <v>0</v>
      </c>
      <c r="P223" s="85">
        <v>0</v>
      </c>
      <c r="Q223" s="85">
        <f>SUM(Q224)</f>
        <v>764253</v>
      </c>
      <c r="R223" s="85">
        <f t="shared" si="8"/>
        <v>0</v>
      </c>
      <c r="S223" s="7">
        <v>0</v>
      </c>
      <c r="T223" s="3"/>
    </row>
    <row r="224" spans="1:20" x14ac:dyDescent="0.3">
      <c r="A224" s="43" t="s">
        <v>303</v>
      </c>
      <c r="B224" s="44" t="s">
        <v>304</v>
      </c>
      <c r="C224" s="45">
        <v>0</v>
      </c>
      <c r="D224" s="45">
        <v>0</v>
      </c>
      <c r="E224" s="45">
        <v>0</v>
      </c>
      <c r="F224" s="45">
        <v>0</v>
      </c>
      <c r="G224" s="45">
        <v>0</v>
      </c>
      <c r="H224" s="45">
        <v>0</v>
      </c>
      <c r="I224" s="85">
        <v>764253</v>
      </c>
      <c r="J224" s="86">
        <v>0</v>
      </c>
      <c r="K224" s="87" t="s">
        <v>303</v>
      </c>
      <c r="L224" s="88" t="s">
        <v>37</v>
      </c>
      <c r="M224" s="89" t="s">
        <v>304</v>
      </c>
      <c r="N224" s="85">
        <v>0</v>
      </c>
      <c r="O224" s="85">
        <v>0</v>
      </c>
      <c r="P224" s="85">
        <v>0</v>
      </c>
      <c r="Q224" s="85">
        <v>764253</v>
      </c>
      <c r="R224" s="85">
        <f t="shared" si="8"/>
        <v>0</v>
      </c>
      <c r="S224" s="7">
        <v>0</v>
      </c>
      <c r="T224" s="3"/>
    </row>
    <row r="225" spans="1:20" ht="21.6" x14ac:dyDescent="0.3">
      <c r="A225" s="43" t="s">
        <v>193</v>
      </c>
      <c r="B225" s="44" t="s">
        <v>305</v>
      </c>
      <c r="C225" s="45">
        <v>0</v>
      </c>
      <c r="D225" s="45">
        <v>0</v>
      </c>
      <c r="E225" s="45">
        <v>0</v>
      </c>
      <c r="F225" s="45">
        <v>0</v>
      </c>
      <c r="G225" s="45">
        <v>0</v>
      </c>
      <c r="H225" s="45">
        <v>0</v>
      </c>
      <c r="I225" s="85">
        <f>SUM(I226)</f>
        <v>49200</v>
      </c>
      <c r="J225" s="86">
        <v>0</v>
      </c>
      <c r="K225" s="87" t="s">
        <v>193</v>
      </c>
      <c r="L225" s="88" t="s">
        <v>37</v>
      </c>
      <c r="M225" s="89" t="s">
        <v>305</v>
      </c>
      <c r="N225" s="85">
        <v>0</v>
      </c>
      <c r="O225" s="85">
        <v>0</v>
      </c>
      <c r="P225" s="85">
        <v>0</v>
      </c>
      <c r="Q225" s="85">
        <f>SUM(Q226)</f>
        <v>14740</v>
      </c>
      <c r="R225" s="85">
        <f t="shared" si="8"/>
        <v>34460</v>
      </c>
      <c r="S225" s="7">
        <v>0</v>
      </c>
      <c r="T225" s="3"/>
    </row>
    <row r="226" spans="1:20" x14ac:dyDescent="0.3">
      <c r="A226" s="43" t="s">
        <v>195</v>
      </c>
      <c r="B226" s="44" t="s">
        <v>306</v>
      </c>
      <c r="C226" s="45">
        <v>0</v>
      </c>
      <c r="D226" s="45">
        <v>0</v>
      </c>
      <c r="E226" s="45">
        <v>0</v>
      </c>
      <c r="F226" s="45">
        <v>0</v>
      </c>
      <c r="G226" s="45">
        <v>0</v>
      </c>
      <c r="H226" s="45">
        <v>0</v>
      </c>
      <c r="I226" s="85">
        <f>SUM(I227)</f>
        <v>49200</v>
      </c>
      <c r="J226" s="86">
        <v>0</v>
      </c>
      <c r="K226" s="87" t="s">
        <v>195</v>
      </c>
      <c r="L226" s="88" t="s">
        <v>37</v>
      </c>
      <c r="M226" s="89" t="s">
        <v>306</v>
      </c>
      <c r="N226" s="85">
        <v>0</v>
      </c>
      <c r="O226" s="85">
        <v>0</v>
      </c>
      <c r="P226" s="85">
        <v>0</v>
      </c>
      <c r="Q226" s="85">
        <f>SUM(Q227)</f>
        <v>14740</v>
      </c>
      <c r="R226" s="85">
        <f t="shared" si="8"/>
        <v>34460</v>
      </c>
      <c r="S226" s="7">
        <v>0</v>
      </c>
      <c r="T226" s="3"/>
    </row>
    <row r="227" spans="1:20" ht="42" x14ac:dyDescent="0.3">
      <c r="A227" s="43" t="s">
        <v>197</v>
      </c>
      <c r="B227" s="44" t="s">
        <v>307</v>
      </c>
      <c r="C227" s="45">
        <v>0</v>
      </c>
      <c r="D227" s="45">
        <v>0</v>
      </c>
      <c r="E227" s="45">
        <v>0</v>
      </c>
      <c r="F227" s="45">
        <v>0</v>
      </c>
      <c r="G227" s="45">
        <v>0</v>
      </c>
      <c r="H227" s="45">
        <v>0</v>
      </c>
      <c r="I227" s="85">
        <v>49200</v>
      </c>
      <c r="J227" s="86">
        <v>0</v>
      </c>
      <c r="K227" s="87" t="s">
        <v>197</v>
      </c>
      <c r="L227" s="88" t="s">
        <v>37</v>
      </c>
      <c r="M227" s="89" t="s">
        <v>307</v>
      </c>
      <c r="N227" s="85">
        <v>0</v>
      </c>
      <c r="O227" s="85">
        <v>0</v>
      </c>
      <c r="P227" s="85">
        <v>0</v>
      </c>
      <c r="Q227" s="85">
        <v>14740</v>
      </c>
      <c r="R227" s="85">
        <f t="shared" si="8"/>
        <v>34460</v>
      </c>
      <c r="S227" s="7">
        <v>0</v>
      </c>
      <c r="T227" s="3"/>
    </row>
    <row r="228" spans="1:20" x14ac:dyDescent="0.3">
      <c r="A228" s="43" t="s">
        <v>308</v>
      </c>
      <c r="B228" s="44" t="s">
        <v>309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f>I229+I237</f>
        <v>13842160</v>
      </c>
      <c r="J228" s="46">
        <v>0</v>
      </c>
      <c r="K228" s="43" t="s">
        <v>308</v>
      </c>
      <c r="L228" s="47" t="s">
        <v>37</v>
      </c>
      <c r="M228" s="44" t="s">
        <v>309</v>
      </c>
      <c r="N228" s="45">
        <v>0</v>
      </c>
      <c r="O228" s="45">
        <v>0</v>
      </c>
      <c r="P228" s="45">
        <v>0</v>
      </c>
      <c r="Q228" s="45">
        <f>Q229+Q237</f>
        <v>6497167.6600000001</v>
      </c>
      <c r="R228" s="45">
        <f>R229+R237</f>
        <v>7344992.3399999999</v>
      </c>
      <c r="S228" s="7">
        <v>0</v>
      </c>
      <c r="T228" s="3"/>
    </row>
    <row r="229" spans="1:20" x14ac:dyDescent="0.3">
      <c r="A229" s="43" t="s">
        <v>310</v>
      </c>
      <c r="B229" s="44" t="s">
        <v>311</v>
      </c>
      <c r="C229" s="45">
        <v>0</v>
      </c>
      <c r="D229" s="45">
        <v>0</v>
      </c>
      <c r="E229" s="45">
        <v>0</v>
      </c>
      <c r="F229" s="45">
        <v>0</v>
      </c>
      <c r="G229" s="45">
        <v>0</v>
      </c>
      <c r="H229" s="45">
        <v>0</v>
      </c>
      <c r="I229" s="45">
        <f>SUM(I230+I233)</f>
        <v>13842160</v>
      </c>
      <c r="J229" s="46">
        <v>0</v>
      </c>
      <c r="K229" s="43" t="s">
        <v>310</v>
      </c>
      <c r="L229" s="47" t="s">
        <v>37</v>
      </c>
      <c r="M229" s="44" t="s">
        <v>311</v>
      </c>
      <c r="N229" s="45">
        <v>0</v>
      </c>
      <c r="O229" s="45">
        <v>0</v>
      </c>
      <c r="P229" s="45">
        <v>0</v>
      </c>
      <c r="Q229" s="45">
        <f t="shared" ref="Q229" si="9">SUM(Q230+Q233)</f>
        <v>6497167.6600000001</v>
      </c>
      <c r="R229" s="45">
        <f>I229-Q229</f>
        <v>7344992.3399999999</v>
      </c>
      <c r="S229" s="7">
        <v>0</v>
      </c>
      <c r="T229" s="3"/>
    </row>
    <row r="230" spans="1:20" ht="21.6" x14ac:dyDescent="0.3">
      <c r="A230" s="43" t="s">
        <v>54</v>
      </c>
      <c r="B230" s="44" t="s">
        <v>312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85">
        <f>I231</f>
        <v>200000</v>
      </c>
      <c r="J230" s="86">
        <v>0</v>
      </c>
      <c r="K230" s="87" t="s">
        <v>54</v>
      </c>
      <c r="L230" s="88" t="s">
        <v>37</v>
      </c>
      <c r="M230" s="89" t="s">
        <v>312</v>
      </c>
      <c r="N230" s="85">
        <v>0</v>
      </c>
      <c r="O230" s="85">
        <v>0</v>
      </c>
      <c r="P230" s="85">
        <v>0</v>
      </c>
      <c r="Q230" s="85">
        <f>Q231</f>
        <v>116339</v>
      </c>
      <c r="R230" s="45">
        <f t="shared" si="8"/>
        <v>83661</v>
      </c>
      <c r="S230" s="7">
        <v>0</v>
      </c>
      <c r="T230" s="3"/>
    </row>
    <row r="231" spans="1:20" ht="21.6" x14ac:dyDescent="0.3">
      <c r="A231" s="43" t="s">
        <v>56</v>
      </c>
      <c r="B231" s="44" t="s">
        <v>313</v>
      </c>
      <c r="C231" s="45">
        <v>0</v>
      </c>
      <c r="D231" s="45">
        <v>0</v>
      </c>
      <c r="E231" s="45">
        <v>0</v>
      </c>
      <c r="F231" s="45">
        <v>0</v>
      </c>
      <c r="G231" s="45">
        <v>0</v>
      </c>
      <c r="H231" s="45">
        <v>0</v>
      </c>
      <c r="I231" s="85">
        <f>SUM(I232)</f>
        <v>200000</v>
      </c>
      <c r="J231" s="86">
        <v>0</v>
      </c>
      <c r="K231" s="87" t="s">
        <v>56</v>
      </c>
      <c r="L231" s="88" t="s">
        <v>37</v>
      </c>
      <c r="M231" s="89" t="s">
        <v>313</v>
      </c>
      <c r="N231" s="85">
        <v>0</v>
      </c>
      <c r="O231" s="85">
        <v>0</v>
      </c>
      <c r="P231" s="85">
        <v>0</v>
      </c>
      <c r="Q231" s="85">
        <f>SUM(Q232)</f>
        <v>116339</v>
      </c>
      <c r="R231" s="45">
        <f t="shared" si="8"/>
        <v>83661</v>
      </c>
      <c r="S231" s="7">
        <v>0</v>
      </c>
      <c r="T231" s="3"/>
    </row>
    <row r="232" spans="1:20" x14ac:dyDescent="0.3">
      <c r="A232" s="43" t="s">
        <v>58</v>
      </c>
      <c r="B232" s="44" t="s">
        <v>314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85">
        <v>200000</v>
      </c>
      <c r="J232" s="86">
        <v>0</v>
      </c>
      <c r="K232" s="87" t="s">
        <v>58</v>
      </c>
      <c r="L232" s="88" t="s">
        <v>37</v>
      </c>
      <c r="M232" s="89" t="s">
        <v>314</v>
      </c>
      <c r="N232" s="85">
        <v>0</v>
      </c>
      <c r="O232" s="85">
        <v>0</v>
      </c>
      <c r="P232" s="85">
        <v>0</v>
      </c>
      <c r="Q232" s="85">
        <v>116339</v>
      </c>
      <c r="R232" s="45">
        <f t="shared" si="8"/>
        <v>83661</v>
      </c>
      <c r="S232" s="7">
        <v>0</v>
      </c>
      <c r="T232" s="3"/>
    </row>
    <row r="233" spans="1:20" ht="27.6" customHeight="1" x14ac:dyDescent="0.3">
      <c r="A233" s="43" t="s">
        <v>193</v>
      </c>
      <c r="B233" s="44" t="s">
        <v>779</v>
      </c>
      <c r="C233" s="45"/>
      <c r="D233" s="45"/>
      <c r="E233" s="45"/>
      <c r="F233" s="45"/>
      <c r="G233" s="45"/>
      <c r="H233" s="45"/>
      <c r="I233" s="85">
        <f>I234</f>
        <v>13642160</v>
      </c>
      <c r="J233" s="86"/>
      <c r="K233" s="87"/>
      <c r="L233" s="88"/>
      <c r="M233" s="89"/>
      <c r="N233" s="85"/>
      <c r="O233" s="85"/>
      <c r="P233" s="85"/>
      <c r="Q233" s="85">
        <f>Q234</f>
        <v>6380828.6600000001</v>
      </c>
      <c r="R233" s="45">
        <f>R235</f>
        <v>6817978.8300000001</v>
      </c>
      <c r="S233" s="7"/>
      <c r="T233" s="3"/>
    </row>
    <row r="234" spans="1:20" ht="17.399999999999999" customHeight="1" x14ac:dyDescent="0.3">
      <c r="A234" s="43" t="s">
        <v>195</v>
      </c>
      <c r="B234" s="44" t="s">
        <v>781</v>
      </c>
      <c r="C234" s="45"/>
      <c r="D234" s="45"/>
      <c r="E234" s="45"/>
      <c r="F234" s="45"/>
      <c r="G234" s="45"/>
      <c r="H234" s="45"/>
      <c r="I234" s="85">
        <f>I235+I236</f>
        <v>13642160</v>
      </c>
      <c r="J234" s="86"/>
      <c r="K234" s="87"/>
      <c r="L234" s="88"/>
      <c r="M234" s="89"/>
      <c r="N234" s="85"/>
      <c r="O234" s="85"/>
      <c r="P234" s="85"/>
      <c r="Q234" s="85">
        <f>Q235+Q236</f>
        <v>6380828.6600000001</v>
      </c>
      <c r="R234" s="45">
        <f>I234-Q234</f>
        <v>7261331.3399999999</v>
      </c>
      <c r="S234" s="7"/>
      <c r="T234" s="3"/>
    </row>
    <row r="235" spans="1:20" ht="38.4" customHeight="1" x14ac:dyDescent="0.3">
      <c r="A235" s="43" t="s">
        <v>197</v>
      </c>
      <c r="B235" s="44" t="s">
        <v>780</v>
      </c>
      <c r="C235" s="45"/>
      <c r="D235" s="45"/>
      <c r="E235" s="45"/>
      <c r="F235" s="45"/>
      <c r="G235" s="45"/>
      <c r="H235" s="45"/>
      <c r="I235" s="85">
        <v>13002160</v>
      </c>
      <c r="J235" s="86"/>
      <c r="K235" s="87"/>
      <c r="L235" s="88"/>
      <c r="M235" s="89"/>
      <c r="N235" s="85"/>
      <c r="O235" s="85"/>
      <c r="P235" s="85"/>
      <c r="Q235" s="85">
        <v>6184181.1699999999</v>
      </c>
      <c r="R235" s="45">
        <f>I235-Q235</f>
        <v>6817978.8300000001</v>
      </c>
      <c r="S235" s="7"/>
      <c r="T235" s="3"/>
    </row>
    <row r="236" spans="1:20" ht="15.6" customHeight="1" x14ac:dyDescent="0.3">
      <c r="A236" s="43" t="s">
        <v>199</v>
      </c>
      <c r="B236" s="44" t="s">
        <v>782</v>
      </c>
      <c r="C236" s="45"/>
      <c r="D236" s="45"/>
      <c r="E236" s="45"/>
      <c r="F236" s="45"/>
      <c r="G236" s="45"/>
      <c r="H236" s="45"/>
      <c r="I236" s="85">
        <v>640000</v>
      </c>
      <c r="J236" s="86"/>
      <c r="K236" s="87"/>
      <c r="L236" s="88"/>
      <c r="M236" s="89"/>
      <c r="N236" s="85"/>
      <c r="O236" s="85"/>
      <c r="P236" s="85"/>
      <c r="Q236" s="85">
        <v>196647.49</v>
      </c>
      <c r="R236" s="45">
        <f>I236-Q236</f>
        <v>443352.51</v>
      </c>
      <c r="S236" s="7"/>
      <c r="T236" s="3"/>
    </row>
    <row r="237" spans="1:20" x14ac:dyDescent="0.3">
      <c r="A237" s="43" t="s">
        <v>737</v>
      </c>
      <c r="B237" s="44" t="s">
        <v>732</v>
      </c>
      <c r="C237" s="45"/>
      <c r="D237" s="45"/>
      <c r="E237" s="45"/>
      <c r="F237" s="45"/>
      <c r="G237" s="45"/>
      <c r="H237" s="45"/>
      <c r="I237" s="45">
        <f>I238</f>
        <v>0</v>
      </c>
      <c r="J237" s="46"/>
      <c r="K237" s="43"/>
      <c r="L237" s="47"/>
      <c r="M237" s="44"/>
      <c r="N237" s="45"/>
      <c r="O237" s="45"/>
      <c r="P237" s="45"/>
      <c r="Q237" s="45">
        <f>Q238</f>
        <v>0</v>
      </c>
      <c r="R237" s="45">
        <f t="shared" si="8"/>
        <v>0</v>
      </c>
      <c r="S237" s="7"/>
      <c r="T237" s="3"/>
    </row>
    <row r="238" spans="1:20" ht="21.6" x14ac:dyDescent="0.3">
      <c r="A238" s="43" t="s">
        <v>54</v>
      </c>
      <c r="B238" s="44" t="s">
        <v>735</v>
      </c>
      <c r="C238" s="45"/>
      <c r="D238" s="45"/>
      <c r="E238" s="45"/>
      <c r="F238" s="45"/>
      <c r="G238" s="45"/>
      <c r="H238" s="45"/>
      <c r="I238" s="85">
        <f>I239</f>
        <v>0</v>
      </c>
      <c r="J238" s="86"/>
      <c r="K238" s="87"/>
      <c r="L238" s="88"/>
      <c r="M238" s="89"/>
      <c r="N238" s="85"/>
      <c r="O238" s="85"/>
      <c r="P238" s="85"/>
      <c r="Q238" s="85">
        <f>Q239</f>
        <v>0</v>
      </c>
      <c r="R238" s="85">
        <f t="shared" si="8"/>
        <v>0</v>
      </c>
      <c r="S238" s="7"/>
      <c r="T238" s="3"/>
    </row>
    <row r="239" spans="1:20" ht="21.6" x14ac:dyDescent="0.3">
      <c r="A239" s="43" t="s">
        <v>56</v>
      </c>
      <c r="B239" s="44" t="s">
        <v>734</v>
      </c>
      <c r="C239" s="45"/>
      <c r="D239" s="45"/>
      <c r="E239" s="45"/>
      <c r="F239" s="45"/>
      <c r="G239" s="45"/>
      <c r="H239" s="45"/>
      <c r="I239" s="85">
        <f>I240</f>
        <v>0</v>
      </c>
      <c r="J239" s="86"/>
      <c r="K239" s="87"/>
      <c r="L239" s="88"/>
      <c r="M239" s="89"/>
      <c r="N239" s="85"/>
      <c r="O239" s="85"/>
      <c r="P239" s="85"/>
      <c r="Q239" s="85">
        <f>Q240</f>
        <v>0</v>
      </c>
      <c r="R239" s="85">
        <f t="shared" si="8"/>
        <v>0</v>
      </c>
      <c r="S239" s="7"/>
      <c r="T239" s="3"/>
    </row>
    <row r="240" spans="1:20" x14ac:dyDescent="0.3">
      <c r="A240" s="43" t="s">
        <v>58</v>
      </c>
      <c r="B240" s="44" t="s">
        <v>732</v>
      </c>
      <c r="C240" s="45"/>
      <c r="D240" s="45"/>
      <c r="E240" s="45"/>
      <c r="F240" s="45"/>
      <c r="G240" s="45"/>
      <c r="H240" s="45"/>
      <c r="I240" s="85">
        <v>0</v>
      </c>
      <c r="J240" s="86"/>
      <c r="K240" s="87"/>
      <c r="L240" s="88"/>
      <c r="M240" s="89"/>
      <c r="N240" s="85"/>
      <c r="O240" s="85"/>
      <c r="P240" s="85"/>
      <c r="Q240" s="85">
        <v>0</v>
      </c>
      <c r="R240" s="85">
        <f>I240-Q240</f>
        <v>0</v>
      </c>
      <c r="S240" s="7"/>
      <c r="T240" s="3"/>
    </row>
    <row r="241" spans="1:20" x14ac:dyDescent="0.3">
      <c r="A241" s="43" t="s">
        <v>315</v>
      </c>
      <c r="B241" s="44" t="s">
        <v>316</v>
      </c>
      <c r="C241" s="45">
        <v>0</v>
      </c>
      <c r="D241" s="45">
        <v>0</v>
      </c>
      <c r="E241" s="45">
        <v>0</v>
      </c>
      <c r="F241" s="45">
        <v>0</v>
      </c>
      <c r="G241" s="45">
        <v>0</v>
      </c>
      <c r="H241" s="45">
        <v>0</v>
      </c>
      <c r="I241" s="45">
        <f>SUM(I242)</f>
        <v>1173369.6000000001</v>
      </c>
      <c r="J241" s="46">
        <v>0</v>
      </c>
      <c r="K241" s="43" t="s">
        <v>315</v>
      </c>
      <c r="L241" s="47" t="s">
        <v>37</v>
      </c>
      <c r="M241" s="44" t="s">
        <v>316</v>
      </c>
      <c r="N241" s="45">
        <v>0</v>
      </c>
      <c r="O241" s="45">
        <v>0</v>
      </c>
      <c r="P241" s="45">
        <v>0</v>
      </c>
      <c r="Q241" s="45">
        <f>SUM(Q242)</f>
        <v>834059.59</v>
      </c>
      <c r="R241" s="45">
        <f t="shared" si="8"/>
        <v>339310.01000000013</v>
      </c>
      <c r="S241" s="7">
        <v>0</v>
      </c>
      <c r="T241" s="3"/>
    </row>
    <row r="242" spans="1:20" x14ac:dyDescent="0.3">
      <c r="A242" s="43" t="s">
        <v>317</v>
      </c>
      <c r="B242" s="44" t="s">
        <v>318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f>SUM(I246+I243)</f>
        <v>1173369.6000000001</v>
      </c>
      <c r="J242" s="46">
        <v>0</v>
      </c>
      <c r="K242" s="43" t="s">
        <v>317</v>
      </c>
      <c r="L242" s="47" t="s">
        <v>37</v>
      </c>
      <c r="M242" s="44" t="s">
        <v>318</v>
      </c>
      <c r="N242" s="45">
        <v>0</v>
      </c>
      <c r="O242" s="45">
        <v>0</v>
      </c>
      <c r="P242" s="45">
        <v>0</v>
      </c>
      <c r="Q242" s="45">
        <f>SUM(Q246+Q243)</f>
        <v>834059.59</v>
      </c>
      <c r="R242" s="45">
        <f t="shared" si="8"/>
        <v>339310.01000000013</v>
      </c>
      <c r="S242" s="7">
        <v>0</v>
      </c>
      <c r="T242" s="3"/>
    </row>
    <row r="243" spans="1:20" ht="21.6" x14ac:dyDescent="0.3">
      <c r="A243" s="43" t="s">
        <v>54</v>
      </c>
      <c r="B243" s="44" t="s">
        <v>783</v>
      </c>
      <c r="C243" s="45"/>
      <c r="D243" s="45"/>
      <c r="E243" s="45"/>
      <c r="F243" s="45"/>
      <c r="G243" s="45"/>
      <c r="H243" s="45"/>
      <c r="I243" s="45">
        <f>I244</f>
        <v>1173369.6000000001</v>
      </c>
      <c r="J243" s="46"/>
      <c r="K243" s="43"/>
      <c r="L243" s="47"/>
      <c r="M243" s="44"/>
      <c r="N243" s="45"/>
      <c r="O243" s="45"/>
      <c r="P243" s="45"/>
      <c r="Q243" s="45">
        <f>Q244</f>
        <v>834059.59</v>
      </c>
      <c r="R243" s="45">
        <f>I243-Q243</f>
        <v>339310.01000000013</v>
      </c>
      <c r="S243" s="7"/>
      <c r="T243" s="3"/>
    </row>
    <row r="244" spans="1:20" ht="21.6" x14ac:dyDescent="0.3">
      <c r="A244" s="43" t="s">
        <v>56</v>
      </c>
      <c r="B244" s="44" t="s">
        <v>784</v>
      </c>
      <c r="C244" s="45"/>
      <c r="D244" s="45"/>
      <c r="E244" s="45"/>
      <c r="F244" s="45"/>
      <c r="G244" s="45"/>
      <c r="H244" s="45"/>
      <c r="I244" s="85">
        <f>I245</f>
        <v>1173369.6000000001</v>
      </c>
      <c r="J244" s="86"/>
      <c r="K244" s="87"/>
      <c r="L244" s="88"/>
      <c r="M244" s="89"/>
      <c r="N244" s="85"/>
      <c r="O244" s="85"/>
      <c r="P244" s="85"/>
      <c r="Q244" s="85">
        <f>Q245</f>
        <v>834059.59</v>
      </c>
      <c r="R244" s="85">
        <f>I244-Q244</f>
        <v>339310.01000000013</v>
      </c>
      <c r="S244" s="7"/>
      <c r="T244" s="3"/>
    </row>
    <row r="245" spans="1:20" x14ac:dyDescent="0.3">
      <c r="A245" s="43" t="s">
        <v>58</v>
      </c>
      <c r="B245" s="44" t="s">
        <v>785</v>
      </c>
      <c r="C245" s="45"/>
      <c r="D245" s="45"/>
      <c r="E245" s="45"/>
      <c r="F245" s="45"/>
      <c r="G245" s="45"/>
      <c r="H245" s="45"/>
      <c r="I245" s="85">
        <v>1173369.6000000001</v>
      </c>
      <c r="J245" s="86"/>
      <c r="K245" s="87"/>
      <c r="L245" s="88"/>
      <c r="M245" s="89"/>
      <c r="N245" s="85"/>
      <c r="O245" s="85"/>
      <c r="P245" s="85"/>
      <c r="Q245" s="85">
        <v>834059.59</v>
      </c>
      <c r="R245" s="85">
        <f>I245-Q245</f>
        <v>339310.01000000013</v>
      </c>
      <c r="S245" s="7"/>
      <c r="T245" s="3"/>
    </row>
    <row r="246" spans="1:20" x14ac:dyDescent="0.3">
      <c r="A246" s="43" t="s">
        <v>82</v>
      </c>
      <c r="B246" s="44" t="s">
        <v>319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85">
        <f>SUM(I247)</f>
        <v>0</v>
      </c>
      <c r="J246" s="46">
        <v>0</v>
      </c>
      <c r="K246" s="43" t="s">
        <v>82</v>
      </c>
      <c r="L246" s="47" t="s">
        <v>37</v>
      </c>
      <c r="M246" s="44" t="s">
        <v>319</v>
      </c>
      <c r="N246" s="45">
        <v>0</v>
      </c>
      <c r="O246" s="45">
        <v>0</v>
      </c>
      <c r="P246" s="45">
        <v>0</v>
      </c>
      <c r="Q246" s="85">
        <f>SUM(Q247)</f>
        <v>0</v>
      </c>
      <c r="R246" s="85">
        <f t="shared" si="8"/>
        <v>0</v>
      </c>
      <c r="S246" s="7">
        <v>0</v>
      </c>
      <c r="T246" s="3"/>
    </row>
    <row r="247" spans="1:20" ht="31.8" x14ac:dyDescent="0.3">
      <c r="A247" s="43" t="s">
        <v>177</v>
      </c>
      <c r="B247" s="44" t="s">
        <v>320</v>
      </c>
      <c r="C247" s="45">
        <v>0</v>
      </c>
      <c r="D247" s="45">
        <v>0</v>
      </c>
      <c r="E247" s="45">
        <v>0</v>
      </c>
      <c r="F247" s="45">
        <v>0</v>
      </c>
      <c r="G247" s="45">
        <v>0</v>
      </c>
      <c r="H247" s="45">
        <v>0</v>
      </c>
      <c r="I247" s="85">
        <f>SUM(I248)</f>
        <v>0</v>
      </c>
      <c r="J247" s="46">
        <v>0</v>
      </c>
      <c r="K247" s="43" t="s">
        <v>177</v>
      </c>
      <c r="L247" s="47" t="s">
        <v>37</v>
      </c>
      <c r="M247" s="44" t="s">
        <v>320</v>
      </c>
      <c r="N247" s="45">
        <v>0</v>
      </c>
      <c r="O247" s="45">
        <v>0</v>
      </c>
      <c r="P247" s="45">
        <v>0</v>
      </c>
      <c r="Q247" s="85">
        <f>SUM(Q248)</f>
        <v>0</v>
      </c>
      <c r="R247" s="85">
        <f t="shared" si="8"/>
        <v>0</v>
      </c>
      <c r="S247" s="7">
        <v>0</v>
      </c>
      <c r="T247" s="3"/>
    </row>
    <row r="248" spans="1:20" ht="42" x14ac:dyDescent="0.3">
      <c r="A248" s="43" t="s">
        <v>321</v>
      </c>
      <c r="B248" s="44" t="s">
        <v>322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85"/>
      <c r="J248" s="46">
        <v>0</v>
      </c>
      <c r="K248" s="43" t="s">
        <v>321</v>
      </c>
      <c r="L248" s="47" t="s">
        <v>37</v>
      </c>
      <c r="M248" s="44" t="s">
        <v>322</v>
      </c>
      <c r="N248" s="45">
        <v>0</v>
      </c>
      <c r="O248" s="45">
        <v>0</v>
      </c>
      <c r="P248" s="45">
        <v>0</v>
      </c>
      <c r="Q248" s="85">
        <v>0</v>
      </c>
      <c r="R248" s="85">
        <f t="shared" si="8"/>
        <v>0</v>
      </c>
      <c r="S248" s="7">
        <v>0</v>
      </c>
      <c r="T248" s="3"/>
    </row>
    <row r="249" spans="1:20" ht="21.6" x14ac:dyDescent="0.3">
      <c r="A249" s="43" t="s">
        <v>323</v>
      </c>
      <c r="B249" s="44" t="s">
        <v>324</v>
      </c>
      <c r="C249" s="45">
        <v>0</v>
      </c>
      <c r="D249" s="45">
        <v>0</v>
      </c>
      <c r="E249" s="45">
        <v>0</v>
      </c>
      <c r="F249" s="45">
        <v>0</v>
      </c>
      <c r="G249" s="45">
        <v>0</v>
      </c>
      <c r="H249" s="45">
        <v>0</v>
      </c>
      <c r="I249" s="45">
        <f>SUM(I250+I254)</f>
        <v>7055800</v>
      </c>
      <c r="J249" s="46">
        <v>0</v>
      </c>
      <c r="K249" s="43" t="s">
        <v>323</v>
      </c>
      <c r="L249" s="47" t="s">
        <v>37</v>
      </c>
      <c r="M249" s="44" t="s">
        <v>324</v>
      </c>
      <c r="N249" s="45">
        <v>0</v>
      </c>
      <c r="O249" s="45">
        <v>0</v>
      </c>
      <c r="P249" s="45">
        <v>0</v>
      </c>
      <c r="Q249" s="45">
        <f>SUM(Q250+Q254)</f>
        <v>3193500</v>
      </c>
      <c r="R249" s="45">
        <f t="shared" si="8"/>
        <v>3862300</v>
      </c>
      <c r="S249" s="7">
        <v>0</v>
      </c>
      <c r="T249" s="3"/>
    </row>
    <row r="250" spans="1:20" ht="31.8" x14ac:dyDescent="0.3">
      <c r="A250" s="43" t="s">
        <v>325</v>
      </c>
      <c r="B250" s="44" t="s">
        <v>326</v>
      </c>
      <c r="C250" s="45">
        <v>0</v>
      </c>
      <c r="D250" s="45">
        <v>0</v>
      </c>
      <c r="E250" s="45">
        <v>0</v>
      </c>
      <c r="F250" s="45">
        <v>0</v>
      </c>
      <c r="G250" s="45">
        <v>0</v>
      </c>
      <c r="H250" s="45">
        <v>0</v>
      </c>
      <c r="I250" s="45">
        <f>SUM(I251)</f>
        <v>7055800</v>
      </c>
      <c r="J250" s="46">
        <v>0</v>
      </c>
      <c r="K250" s="43" t="s">
        <v>325</v>
      </c>
      <c r="L250" s="47" t="s">
        <v>37</v>
      </c>
      <c r="M250" s="44" t="s">
        <v>326</v>
      </c>
      <c r="N250" s="45">
        <v>0</v>
      </c>
      <c r="O250" s="45">
        <v>0</v>
      </c>
      <c r="P250" s="45">
        <v>0</v>
      </c>
      <c r="Q250" s="45">
        <f>SUM(Q251)</f>
        <v>3193500</v>
      </c>
      <c r="R250" s="45">
        <f t="shared" si="8"/>
        <v>3862300</v>
      </c>
      <c r="S250" s="7">
        <v>0</v>
      </c>
      <c r="T250" s="3"/>
    </row>
    <row r="251" spans="1:20" x14ac:dyDescent="0.3">
      <c r="A251" s="43" t="s">
        <v>81</v>
      </c>
      <c r="B251" s="44" t="s">
        <v>327</v>
      </c>
      <c r="C251" s="45">
        <v>0</v>
      </c>
      <c r="D251" s="45">
        <v>0</v>
      </c>
      <c r="E251" s="45">
        <v>0</v>
      </c>
      <c r="F251" s="45">
        <v>0</v>
      </c>
      <c r="G251" s="45">
        <v>0</v>
      </c>
      <c r="H251" s="45">
        <v>0</v>
      </c>
      <c r="I251" s="85">
        <f>SUM(I252)</f>
        <v>7055800</v>
      </c>
      <c r="J251" s="46">
        <v>0</v>
      </c>
      <c r="K251" s="43" t="s">
        <v>81</v>
      </c>
      <c r="L251" s="47" t="s">
        <v>37</v>
      </c>
      <c r="M251" s="44" t="s">
        <v>327</v>
      </c>
      <c r="N251" s="45">
        <v>0</v>
      </c>
      <c r="O251" s="45">
        <v>0</v>
      </c>
      <c r="P251" s="45">
        <v>0</v>
      </c>
      <c r="Q251" s="85">
        <f>SUM(Q252)</f>
        <v>3193500</v>
      </c>
      <c r="R251" s="85">
        <f t="shared" si="8"/>
        <v>3862300</v>
      </c>
      <c r="S251" s="7">
        <v>0</v>
      </c>
      <c r="T251" s="3"/>
    </row>
    <row r="252" spans="1:20" x14ac:dyDescent="0.3">
      <c r="A252" s="43" t="s">
        <v>328</v>
      </c>
      <c r="B252" s="44" t="s">
        <v>329</v>
      </c>
      <c r="C252" s="45">
        <v>0</v>
      </c>
      <c r="D252" s="45">
        <v>0</v>
      </c>
      <c r="E252" s="45">
        <v>0</v>
      </c>
      <c r="F252" s="45">
        <v>0</v>
      </c>
      <c r="G252" s="45">
        <v>0</v>
      </c>
      <c r="H252" s="45">
        <v>0</v>
      </c>
      <c r="I252" s="85">
        <f>SUM(I253)</f>
        <v>7055800</v>
      </c>
      <c r="J252" s="46">
        <v>0</v>
      </c>
      <c r="K252" s="43" t="s">
        <v>328</v>
      </c>
      <c r="L252" s="47" t="s">
        <v>37</v>
      </c>
      <c r="M252" s="44" t="s">
        <v>329</v>
      </c>
      <c r="N252" s="45">
        <v>0</v>
      </c>
      <c r="O252" s="45">
        <v>0</v>
      </c>
      <c r="P252" s="45">
        <v>0</v>
      </c>
      <c r="Q252" s="85">
        <f>SUM(Q253)</f>
        <v>3193500</v>
      </c>
      <c r="R252" s="85">
        <f t="shared" si="8"/>
        <v>3862300</v>
      </c>
      <c r="S252" s="7">
        <v>0</v>
      </c>
      <c r="T252" s="3"/>
    </row>
    <row r="253" spans="1:20" x14ac:dyDescent="0.3">
      <c r="A253" s="43" t="s">
        <v>31</v>
      </c>
      <c r="B253" s="44" t="s">
        <v>330</v>
      </c>
      <c r="C253" s="45">
        <v>0</v>
      </c>
      <c r="D253" s="45">
        <v>0</v>
      </c>
      <c r="E253" s="45">
        <v>0</v>
      </c>
      <c r="F253" s="45">
        <v>0</v>
      </c>
      <c r="G253" s="45">
        <v>0</v>
      </c>
      <c r="H253" s="45">
        <v>0</v>
      </c>
      <c r="I253" s="85">
        <v>7055800</v>
      </c>
      <c r="J253" s="46">
        <v>0</v>
      </c>
      <c r="K253" s="43" t="s">
        <v>31</v>
      </c>
      <c r="L253" s="47" t="s">
        <v>37</v>
      </c>
      <c r="M253" s="44" t="s">
        <v>330</v>
      </c>
      <c r="N253" s="45">
        <v>0</v>
      </c>
      <c r="O253" s="45">
        <v>0</v>
      </c>
      <c r="P253" s="45">
        <v>0</v>
      </c>
      <c r="Q253" s="85">
        <v>3193500</v>
      </c>
      <c r="R253" s="85">
        <f t="shared" si="8"/>
        <v>3862300</v>
      </c>
      <c r="S253" s="7">
        <v>0</v>
      </c>
      <c r="T253" s="3"/>
    </row>
    <row r="254" spans="1:20" x14ac:dyDescent="0.3">
      <c r="A254" s="43" t="s">
        <v>331</v>
      </c>
      <c r="B254" s="44" t="s">
        <v>332</v>
      </c>
      <c r="C254" s="45">
        <v>0</v>
      </c>
      <c r="D254" s="45">
        <v>0</v>
      </c>
      <c r="E254" s="45">
        <v>0</v>
      </c>
      <c r="F254" s="45">
        <v>0</v>
      </c>
      <c r="G254" s="45">
        <v>0</v>
      </c>
      <c r="H254" s="45">
        <v>0</v>
      </c>
      <c r="I254" s="45">
        <f>SUM(I255)</f>
        <v>0</v>
      </c>
      <c r="J254" s="46">
        <v>0</v>
      </c>
      <c r="K254" s="43" t="s">
        <v>331</v>
      </c>
      <c r="L254" s="47" t="s">
        <v>37</v>
      </c>
      <c r="M254" s="44" t="s">
        <v>332</v>
      </c>
      <c r="N254" s="45">
        <v>0</v>
      </c>
      <c r="O254" s="45">
        <v>0</v>
      </c>
      <c r="P254" s="45">
        <v>0</v>
      </c>
      <c r="Q254" s="45">
        <f>SUM(Q255)</f>
        <v>0</v>
      </c>
      <c r="R254" s="45">
        <f t="shared" si="8"/>
        <v>0</v>
      </c>
      <c r="S254" s="7">
        <v>0</v>
      </c>
      <c r="T254" s="3"/>
    </row>
    <row r="255" spans="1:20" x14ac:dyDescent="0.3">
      <c r="A255" s="43" t="s">
        <v>81</v>
      </c>
      <c r="B255" s="44" t="s">
        <v>333</v>
      </c>
      <c r="C255" s="45">
        <v>0</v>
      </c>
      <c r="D255" s="45">
        <v>0</v>
      </c>
      <c r="E255" s="45">
        <v>0</v>
      </c>
      <c r="F255" s="45">
        <v>0</v>
      </c>
      <c r="G255" s="45">
        <v>0</v>
      </c>
      <c r="H255" s="45">
        <v>0</v>
      </c>
      <c r="I255" s="85">
        <f>SUM(I256)</f>
        <v>0</v>
      </c>
      <c r="J255" s="86">
        <v>0</v>
      </c>
      <c r="K255" s="87" t="s">
        <v>81</v>
      </c>
      <c r="L255" s="88" t="s">
        <v>37</v>
      </c>
      <c r="M255" s="89" t="s">
        <v>333</v>
      </c>
      <c r="N255" s="85">
        <v>0</v>
      </c>
      <c r="O255" s="85">
        <v>0</v>
      </c>
      <c r="P255" s="85">
        <v>0</v>
      </c>
      <c r="Q255" s="85">
        <f>SUM(Q256)</f>
        <v>0</v>
      </c>
      <c r="R255" s="85">
        <f t="shared" si="8"/>
        <v>0</v>
      </c>
      <c r="S255" s="7">
        <v>0</v>
      </c>
      <c r="T255" s="3"/>
    </row>
    <row r="256" spans="1:20" ht="15" thickBot="1" x14ac:dyDescent="0.35">
      <c r="A256" s="43" t="s">
        <v>32</v>
      </c>
      <c r="B256" s="44" t="s">
        <v>334</v>
      </c>
      <c r="C256" s="45">
        <v>0</v>
      </c>
      <c r="D256" s="45">
        <v>0</v>
      </c>
      <c r="E256" s="45">
        <v>0</v>
      </c>
      <c r="F256" s="45">
        <v>0</v>
      </c>
      <c r="G256" s="45">
        <v>0</v>
      </c>
      <c r="H256" s="45">
        <v>0</v>
      </c>
      <c r="I256" s="85">
        <v>0</v>
      </c>
      <c r="J256" s="86">
        <v>0</v>
      </c>
      <c r="K256" s="87" t="s">
        <v>32</v>
      </c>
      <c r="L256" s="88" t="s">
        <v>37</v>
      </c>
      <c r="M256" s="89" t="s">
        <v>334</v>
      </c>
      <c r="N256" s="85">
        <v>0</v>
      </c>
      <c r="O256" s="85">
        <v>0</v>
      </c>
      <c r="P256" s="85">
        <v>0</v>
      </c>
      <c r="Q256" s="85">
        <v>0</v>
      </c>
      <c r="R256" s="85">
        <f t="shared" si="8"/>
        <v>0</v>
      </c>
      <c r="S256" s="7">
        <v>0</v>
      </c>
      <c r="T256" s="3"/>
    </row>
    <row r="257" spans="1:20" ht="12.9" customHeight="1" thickBot="1" x14ac:dyDescent="0.35">
      <c r="A257" s="48"/>
      <c r="B257" s="49"/>
      <c r="C257" s="49"/>
      <c r="D257" s="49"/>
      <c r="E257" s="49"/>
      <c r="F257" s="49"/>
      <c r="G257" s="49"/>
      <c r="H257" s="49"/>
      <c r="I257" s="49"/>
      <c r="J257" s="49"/>
      <c r="K257" s="48"/>
      <c r="L257" s="49"/>
      <c r="M257" s="49"/>
      <c r="N257" s="49"/>
      <c r="O257" s="49"/>
      <c r="P257" s="49"/>
      <c r="Q257" s="49"/>
      <c r="R257" s="49"/>
      <c r="S257" s="16"/>
      <c r="T257" s="3"/>
    </row>
    <row r="258" spans="1:20" ht="54.75" customHeight="1" thickBot="1" x14ac:dyDescent="0.35">
      <c r="A258" s="50" t="s">
        <v>335</v>
      </c>
      <c r="B258" s="51" t="s">
        <v>16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-4069630.54</v>
      </c>
      <c r="J258" s="53">
        <v>0</v>
      </c>
      <c r="K258" s="54" t="s">
        <v>335</v>
      </c>
      <c r="L258" s="55">
        <v>450</v>
      </c>
      <c r="M258" s="51" t="s">
        <v>16</v>
      </c>
      <c r="N258" s="52">
        <v>0</v>
      </c>
      <c r="O258" s="52">
        <v>0</v>
      </c>
      <c r="P258" s="52">
        <v>0</v>
      </c>
      <c r="Q258" s="52">
        <v>-2779257.41</v>
      </c>
      <c r="R258" s="52" t="s">
        <v>736</v>
      </c>
      <c r="S258" s="17">
        <v>0</v>
      </c>
      <c r="T258" s="3"/>
    </row>
    <row r="259" spans="1:20" ht="12.9" customHeight="1" x14ac:dyDescent="0.3">
      <c r="A259" s="2"/>
      <c r="B259" s="18"/>
      <c r="C259" s="9" t="s">
        <v>33</v>
      </c>
      <c r="D259" s="9" t="s">
        <v>33</v>
      </c>
      <c r="E259" s="9" t="s">
        <v>33</v>
      </c>
      <c r="F259" s="9" t="s">
        <v>33</v>
      </c>
      <c r="G259" s="9" t="s">
        <v>33</v>
      </c>
      <c r="H259" s="9" t="s">
        <v>33</v>
      </c>
      <c r="I259" s="9"/>
      <c r="J259" s="9" t="s">
        <v>33</v>
      </c>
      <c r="K259" s="10"/>
      <c r="L259" s="10"/>
      <c r="M259" s="9"/>
      <c r="N259" s="9" t="s">
        <v>33</v>
      </c>
      <c r="O259" s="9" t="s">
        <v>33</v>
      </c>
      <c r="P259" s="9" t="s">
        <v>33</v>
      </c>
      <c r="Q259" s="9"/>
      <c r="R259" s="9"/>
      <c r="S259" s="9" t="s">
        <v>33</v>
      </c>
      <c r="T259" s="3"/>
    </row>
    <row r="260" spans="1:20" ht="12.9" customHeight="1" x14ac:dyDescent="0.3">
      <c r="A260" s="4"/>
      <c r="B260" s="4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3"/>
      <c r="T260" s="3"/>
    </row>
  </sheetData>
  <mergeCells count="1">
    <mergeCell ref="A2:R2"/>
  </mergeCells>
  <pageMargins left="0.39370078740157483" right="0.19685039370078741" top="0.39370078740157483" bottom="0.19685039370078741" header="0" footer="0"/>
  <pageSetup paperSize="9" scale="80" fitToWidth="2" fitToHeight="0" orientation="portrait" errors="blank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4"/>
  <sheetViews>
    <sheetView view="pageBreakPreview" topLeftCell="A732" zoomScale="90" zoomScaleNormal="90" zoomScaleSheetLayoutView="90" workbookViewId="0">
      <selection activeCell="I753" sqref="I753"/>
    </sheetView>
  </sheetViews>
  <sheetFormatPr defaultRowHeight="14.4" x14ac:dyDescent="0.3"/>
  <cols>
    <col min="1" max="1" width="81.44140625" customWidth="1"/>
    <col min="4" max="4" width="12.109375" customWidth="1"/>
    <col min="5" max="5" width="17" customWidth="1"/>
    <col min="6" max="6" width="9.88671875" customWidth="1"/>
    <col min="7" max="7" width="17.33203125" customWidth="1"/>
    <col min="8" max="8" width="16.6640625" customWidth="1"/>
    <col min="9" max="9" width="18.5546875" customWidth="1"/>
  </cols>
  <sheetData>
    <row r="1" spans="1:10" ht="54.75" customHeight="1" x14ac:dyDescent="0.3">
      <c r="A1" s="277" t="s">
        <v>864</v>
      </c>
      <c r="B1" s="277"/>
      <c r="C1" s="277"/>
      <c r="D1" s="277"/>
      <c r="E1" s="277"/>
      <c r="F1" s="277"/>
      <c r="G1" s="277"/>
      <c r="H1" s="277"/>
      <c r="I1" s="277"/>
    </row>
    <row r="2" spans="1:10" ht="21.6" customHeight="1" x14ac:dyDescent="0.3">
      <c r="A2" s="278"/>
      <c r="B2" s="277"/>
      <c r="C2" s="277"/>
      <c r="D2" s="277"/>
      <c r="E2" s="277"/>
      <c r="F2" s="277"/>
      <c r="G2" s="277"/>
      <c r="H2" s="277"/>
      <c r="I2" s="277"/>
    </row>
    <row r="3" spans="1:10" ht="15.6" x14ac:dyDescent="0.3">
      <c r="A3" s="279" t="s">
        <v>689</v>
      </c>
      <c r="B3" s="279"/>
      <c r="C3" s="279"/>
      <c r="D3" s="279"/>
      <c r="E3" s="279"/>
      <c r="F3" s="279"/>
      <c r="G3" s="279"/>
      <c r="H3" s="279"/>
      <c r="I3" s="279"/>
    </row>
    <row r="4" spans="1:10" ht="15" customHeight="1" x14ac:dyDescent="0.3">
      <c r="A4" s="280" t="s">
        <v>370</v>
      </c>
      <c r="B4" s="281" t="s">
        <v>371</v>
      </c>
      <c r="C4" s="282" t="s">
        <v>372</v>
      </c>
      <c r="D4" s="283" t="s">
        <v>373</v>
      </c>
      <c r="E4" s="284" t="s">
        <v>374</v>
      </c>
      <c r="F4" s="282" t="s">
        <v>375</v>
      </c>
      <c r="G4" s="275" t="s">
        <v>0</v>
      </c>
      <c r="H4" s="275" t="s">
        <v>1</v>
      </c>
      <c r="I4" s="275" t="s">
        <v>369</v>
      </c>
    </row>
    <row r="5" spans="1:10" ht="32.25" customHeight="1" x14ac:dyDescent="0.3">
      <c r="A5" s="280"/>
      <c r="B5" s="281"/>
      <c r="C5" s="282"/>
      <c r="D5" s="283"/>
      <c r="E5" s="284"/>
      <c r="F5" s="282"/>
      <c r="G5" s="276"/>
      <c r="H5" s="276"/>
      <c r="I5" s="276"/>
    </row>
    <row r="6" spans="1:10" x14ac:dyDescent="0.3">
      <c r="A6" s="75">
        <v>1</v>
      </c>
      <c r="B6" s="75">
        <v>2</v>
      </c>
      <c r="C6" s="80" t="s">
        <v>9</v>
      </c>
      <c r="D6" s="76" t="s">
        <v>10</v>
      </c>
      <c r="E6" s="77">
        <v>5</v>
      </c>
      <c r="F6" s="80">
        <v>6</v>
      </c>
      <c r="G6" s="78">
        <v>7</v>
      </c>
      <c r="H6" s="78">
        <v>8</v>
      </c>
      <c r="I6" s="79">
        <v>9</v>
      </c>
    </row>
    <row r="7" spans="1:10" s="97" customFormat="1" ht="15.6" x14ac:dyDescent="0.3">
      <c r="A7" s="91" t="s">
        <v>376</v>
      </c>
      <c r="B7" s="92" t="s">
        <v>377</v>
      </c>
      <c r="C7" s="93"/>
      <c r="D7" s="94"/>
      <c r="E7" s="95"/>
      <c r="F7" s="96"/>
      <c r="G7" s="249">
        <f>G8+G299+G341+G167+G327+G232+G268+G160</f>
        <v>139544809.56000003</v>
      </c>
      <c r="H7" s="249">
        <f>H8+H299+H341+H167+H327+H232+H268+H160</f>
        <v>52901791.479999997</v>
      </c>
      <c r="I7" s="249">
        <f>I8+I299+I341+I167+I327+I232+I268+I160</f>
        <v>86643018.080000013</v>
      </c>
    </row>
    <row r="8" spans="1:10" s="73" customFormat="1" ht="15.6" x14ac:dyDescent="0.3">
      <c r="A8" s="98" t="s">
        <v>378</v>
      </c>
      <c r="B8" s="99" t="s">
        <v>377</v>
      </c>
      <c r="C8" s="93" t="s">
        <v>379</v>
      </c>
      <c r="D8" s="94"/>
      <c r="E8" s="95"/>
      <c r="F8" s="96"/>
      <c r="G8" s="249">
        <f>G15+G29+G102+G107+G9+G83+G77</f>
        <v>59327451.869999997</v>
      </c>
      <c r="H8" s="249">
        <f>H15+H29+H102+H107+H9+H83+H77</f>
        <v>26998757.379999999</v>
      </c>
      <c r="I8" s="249">
        <f>G8-H8</f>
        <v>32328694.489999998</v>
      </c>
      <c r="J8" s="100"/>
    </row>
    <row r="9" spans="1:10" s="73" customFormat="1" ht="31.2" x14ac:dyDescent="0.3">
      <c r="A9" s="98" t="s">
        <v>40</v>
      </c>
      <c r="B9" s="99" t="s">
        <v>377</v>
      </c>
      <c r="C9" s="93" t="s">
        <v>379</v>
      </c>
      <c r="D9" s="94" t="s">
        <v>380</v>
      </c>
      <c r="E9" s="95"/>
      <c r="F9" s="96"/>
      <c r="G9" s="249">
        <f>G11</f>
        <v>2857256</v>
      </c>
      <c r="H9" s="249">
        <f>H11</f>
        <v>1218690.22</v>
      </c>
      <c r="I9" s="249">
        <f>I11</f>
        <v>1638565.78</v>
      </c>
    </row>
    <row r="10" spans="1:10" s="73" customFormat="1" ht="15.6" x14ac:dyDescent="0.3">
      <c r="A10" s="107" t="s">
        <v>381</v>
      </c>
      <c r="B10" s="109" t="s">
        <v>377</v>
      </c>
      <c r="C10" s="110" t="s">
        <v>379</v>
      </c>
      <c r="D10" s="111" t="s">
        <v>380</v>
      </c>
      <c r="E10" s="112" t="s">
        <v>382</v>
      </c>
      <c r="F10" s="108"/>
      <c r="G10" s="250">
        <f>G11</f>
        <v>2857256</v>
      </c>
      <c r="H10" s="250">
        <f t="shared" ref="H10:H13" si="0">H11</f>
        <v>1218690.22</v>
      </c>
      <c r="I10" s="250">
        <f t="shared" ref="I10:I91" si="1">G10-H10</f>
        <v>1638565.78</v>
      </c>
    </row>
    <row r="11" spans="1:10" s="97" customFormat="1" ht="15.6" x14ac:dyDescent="0.3">
      <c r="A11" s="101" t="s">
        <v>383</v>
      </c>
      <c r="B11" s="109" t="s">
        <v>377</v>
      </c>
      <c r="C11" s="110" t="s">
        <v>379</v>
      </c>
      <c r="D11" s="111" t="s">
        <v>380</v>
      </c>
      <c r="E11" s="112" t="s">
        <v>384</v>
      </c>
      <c r="F11" s="108"/>
      <c r="G11" s="250">
        <f>G12</f>
        <v>2857256</v>
      </c>
      <c r="H11" s="250">
        <f t="shared" si="0"/>
        <v>1218690.22</v>
      </c>
      <c r="I11" s="250">
        <f t="shared" si="1"/>
        <v>1638565.78</v>
      </c>
    </row>
    <row r="12" spans="1:10" s="97" customFormat="1" ht="15.6" x14ac:dyDescent="0.3">
      <c r="A12" s="101" t="s">
        <v>385</v>
      </c>
      <c r="B12" s="109" t="s">
        <v>377</v>
      </c>
      <c r="C12" s="110" t="s">
        <v>379</v>
      </c>
      <c r="D12" s="111" t="s">
        <v>380</v>
      </c>
      <c r="E12" s="112" t="s">
        <v>386</v>
      </c>
      <c r="F12" s="108"/>
      <c r="G12" s="250">
        <f>G13</f>
        <v>2857256</v>
      </c>
      <c r="H12" s="250">
        <f t="shared" si="0"/>
        <v>1218690.22</v>
      </c>
      <c r="I12" s="250">
        <f t="shared" si="1"/>
        <v>1638565.78</v>
      </c>
    </row>
    <row r="13" spans="1:10" s="97" customFormat="1" ht="45.6" x14ac:dyDescent="0.3">
      <c r="A13" s="107" t="s">
        <v>42</v>
      </c>
      <c r="B13" s="109" t="s">
        <v>377</v>
      </c>
      <c r="C13" s="110" t="s">
        <v>379</v>
      </c>
      <c r="D13" s="111" t="s">
        <v>380</v>
      </c>
      <c r="E13" s="112" t="s">
        <v>386</v>
      </c>
      <c r="F13" s="108">
        <v>100</v>
      </c>
      <c r="G13" s="250">
        <f>G14</f>
        <v>2857256</v>
      </c>
      <c r="H13" s="250">
        <f t="shared" si="0"/>
        <v>1218690.22</v>
      </c>
      <c r="I13" s="250">
        <f t="shared" si="1"/>
        <v>1638565.78</v>
      </c>
    </row>
    <row r="14" spans="1:10" s="97" customFormat="1" ht="15.6" x14ac:dyDescent="0.3">
      <c r="A14" s="101" t="s">
        <v>44</v>
      </c>
      <c r="B14" s="102" t="s">
        <v>377</v>
      </c>
      <c r="C14" s="103" t="s">
        <v>379</v>
      </c>
      <c r="D14" s="113" t="s">
        <v>380</v>
      </c>
      <c r="E14" s="105" t="s">
        <v>386</v>
      </c>
      <c r="F14" s="106">
        <v>120</v>
      </c>
      <c r="G14" s="251">
        <v>2857256</v>
      </c>
      <c r="H14" s="251">
        <v>1218690.22</v>
      </c>
      <c r="I14" s="250">
        <f>G14-H14</f>
        <v>1638565.78</v>
      </c>
    </row>
    <row r="15" spans="1:10" s="73" customFormat="1" ht="46.8" x14ac:dyDescent="0.3">
      <c r="A15" s="114" t="s">
        <v>52</v>
      </c>
      <c r="B15" s="115" t="s">
        <v>377</v>
      </c>
      <c r="C15" s="116" t="s">
        <v>379</v>
      </c>
      <c r="D15" s="117" t="s">
        <v>387</v>
      </c>
      <c r="E15" s="118"/>
      <c r="F15" s="119"/>
      <c r="G15" s="252">
        <f>G21+G16</f>
        <v>469300</v>
      </c>
      <c r="H15" s="252">
        <f t="shared" ref="H15:I15" si="2">H21+H16</f>
        <v>244055</v>
      </c>
      <c r="I15" s="252">
        <f t="shared" si="2"/>
        <v>225245</v>
      </c>
    </row>
    <row r="16" spans="1:10" s="73" customFormat="1" ht="30.6" x14ac:dyDescent="0.3">
      <c r="A16" s="101" t="s">
        <v>395</v>
      </c>
      <c r="B16" s="102" t="s">
        <v>377</v>
      </c>
      <c r="C16" s="103" t="s">
        <v>379</v>
      </c>
      <c r="D16" s="104" t="s">
        <v>387</v>
      </c>
      <c r="E16" s="105" t="s">
        <v>396</v>
      </c>
      <c r="F16" s="106"/>
      <c r="G16" s="249">
        <f t="shared" ref="G16:I19" si="3">G17</f>
        <v>394300</v>
      </c>
      <c r="H16" s="252">
        <f t="shared" si="3"/>
        <v>194055</v>
      </c>
      <c r="I16" s="249">
        <f t="shared" si="3"/>
        <v>200245</v>
      </c>
    </row>
    <row r="17" spans="1:13" s="73" customFormat="1" ht="30.6" x14ac:dyDescent="0.3">
      <c r="A17" s="101" t="s">
        <v>397</v>
      </c>
      <c r="B17" s="102" t="s">
        <v>377</v>
      </c>
      <c r="C17" s="103" t="s">
        <v>379</v>
      </c>
      <c r="D17" s="104" t="s">
        <v>387</v>
      </c>
      <c r="E17" s="105" t="s">
        <v>398</v>
      </c>
      <c r="F17" s="106"/>
      <c r="G17" s="250">
        <f t="shared" si="3"/>
        <v>394300</v>
      </c>
      <c r="H17" s="251">
        <f t="shared" si="3"/>
        <v>194055</v>
      </c>
      <c r="I17" s="250">
        <f t="shared" si="3"/>
        <v>200245</v>
      </c>
    </row>
    <row r="18" spans="1:13" s="73" customFormat="1" ht="30.6" x14ac:dyDescent="0.3">
      <c r="A18" s="101" t="s">
        <v>399</v>
      </c>
      <c r="B18" s="102" t="s">
        <v>377</v>
      </c>
      <c r="C18" s="103" t="s">
        <v>379</v>
      </c>
      <c r="D18" s="104" t="s">
        <v>387</v>
      </c>
      <c r="E18" s="105" t="s">
        <v>400</v>
      </c>
      <c r="F18" s="106"/>
      <c r="G18" s="250">
        <f t="shared" si="3"/>
        <v>394300</v>
      </c>
      <c r="H18" s="251">
        <f t="shared" si="3"/>
        <v>194055</v>
      </c>
      <c r="I18" s="250">
        <f t="shared" si="3"/>
        <v>200245</v>
      </c>
    </row>
    <row r="19" spans="1:13" s="73" customFormat="1" ht="15.6" x14ac:dyDescent="0.3">
      <c r="A19" s="101" t="s">
        <v>392</v>
      </c>
      <c r="B19" s="205" t="s">
        <v>377</v>
      </c>
      <c r="C19" s="104" t="s">
        <v>379</v>
      </c>
      <c r="D19" s="104" t="s">
        <v>387</v>
      </c>
      <c r="E19" s="105" t="s">
        <v>400</v>
      </c>
      <c r="F19" s="204">
        <v>200</v>
      </c>
      <c r="G19" s="251">
        <f t="shared" si="3"/>
        <v>394300</v>
      </c>
      <c r="H19" s="251">
        <f t="shared" si="3"/>
        <v>194055</v>
      </c>
      <c r="I19" s="251">
        <f t="shared" si="3"/>
        <v>200245</v>
      </c>
    </row>
    <row r="20" spans="1:13" s="73" customFormat="1" ht="30.6" x14ac:dyDescent="0.3">
      <c r="A20" s="101" t="s">
        <v>56</v>
      </c>
      <c r="B20" s="205" t="s">
        <v>377</v>
      </c>
      <c r="C20" s="104" t="s">
        <v>379</v>
      </c>
      <c r="D20" s="104" t="s">
        <v>387</v>
      </c>
      <c r="E20" s="105" t="s">
        <v>400</v>
      </c>
      <c r="F20" s="204">
        <v>240</v>
      </c>
      <c r="G20" s="251">
        <v>394300</v>
      </c>
      <c r="H20" s="251">
        <v>194055</v>
      </c>
      <c r="I20" s="251">
        <f>G20-H20</f>
        <v>200245</v>
      </c>
    </row>
    <row r="21" spans="1:13" s="97" customFormat="1" ht="15.6" x14ac:dyDescent="0.3">
      <c r="A21" s="101" t="s">
        <v>381</v>
      </c>
      <c r="B21" s="102" t="s">
        <v>377</v>
      </c>
      <c r="C21" s="103" t="s">
        <v>379</v>
      </c>
      <c r="D21" s="113" t="s">
        <v>387</v>
      </c>
      <c r="E21" s="105" t="s">
        <v>382</v>
      </c>
      <c r="F21" s="106"/>
      <c r="G21" s="251">
        <f>G22</f>
        <v>75000</v>
      </c>
      <c r="H21" s="251">
        <f t="shared" ref="H21:H26" si="4">H22</f>
        <v>50000</v>
      </c>
      <c r="I21" s="250">
        <f t="shared" si="1"/>
        <v>25000</v>
      </c>
      <c r="K21" s="120"/>
      <c r="L21" s="120"/>
      <c r="M21" s="120"/>
    </row>
    <row r="22" spans="1:13" s="97" customFormat="1" ht="15.6" x14ac:dyDescent="0.3">
      <c r="A22" s="101" t="s">
        <v>388</v>
      </c>
      <c r="B22" s="102" t="s">
        <v>377</v>
      </c>
      <c r="C22" s="103" t="s">
        <v>379</v>
      </c>
      <c r="D22" s="113" t="s">
        <v>387</v>
      </c>
      <c r="E22" s="105" t="s">
        <v>389</v>
      </c>
      <c r="F22" s="106"/>
      <c r="G22" s="251">
        <f>G26+G24</f>
        <v>75000</v>
      </c>
      <c r="H22" s="251">
        <f t="shared" ref="H22:I22" si="5">H26+H24</f>
        <v>50000</v>
      </c>
      <c r="I22" s="251">
        <f t="shared" si="5"/>
        <v>25000</v>
      </c>
    </row>
    <row r="23" spans="1:13" s="97" customFormat="1" ht="15.6" x14ac:dyDescent="0.3">
      <c r="A23" s="101" t="s">
        <v>787</v>
      </c>
      <c r="B23" s="102" t="s">
        <v>377</v>
      </c>
      <c r="C23" s="103" t="s">
        <v>379</v>
      </c>
      <c r="D23" s="113" t="s">
        <v>387</v>
      </c>
      <c r="E23" s="105" t="s">
        <v>786</v>
      </c>
      <c r="F23" s="106"/>
      <c r="G23" s="251"/>
      <c r="H23" s="251"/>
      <c r="I23" s="251"/>
    </row>
    <row r="24" spans="1:13" s="97" customFormat="1" ht="15.6" x14ac:dyDescent="0.3">
      <c r="A24" s="101" t="s">
        <v>392</v>
      </c>
      <c r="B24" s="102" t="s">
        <v>377</v>
      </c>
      <c r="C24" s="103" t="s">
        <v>379</v>
      </c>
      <c r="D24" s="113" t="s">
        <v>387</v>
      </c>
      <c r="E24" s="105" t="s">
        <v>786</v>
      </c>
      <c r="F24" s="106">
        <v>200</v>
      </c>
      <c r="G24" s="251">
        <f>G25</f>
        <v>75000</v>
      </c>
      <c r="H24" s="251">
        <f>H25</f>
        <v>50000</v>
      </c>
      <c r="I24" s="251">
        <f>I25</f>
        <v>25000</v>
      </c>
    </row>
    <row r="25" spans="1:13" s="97" customFormat="1" ht="30.6" x14ac:dyDescent="0.3">
      <c r="A25" s="101" t="s">
        <v>56</v>
      </c>
      <c r="B25" s="102" t="s">
        <v>377</v>
      </c>
      <c r="C25" s="103" t="s">
        <v>379</v>
      </c>
      <c r="D25" s="113" t="s">
        <v>387</v>
      </c>
      <c r="E25" s="105" t="s">
        <v>786</v>
      </c>
      <c r="F25" s="106">
        <v>240</v>
      </c>
      <c r="G25" s="251">
        <v>75000</v>
      </c>
      <c r="H25" s="251">
        <v>50000</v>
      </c>
      <c r="I25" s="251">
        <f>G25-H25</f>
        <v>25000</v>
      </c>
    </row>
    <row r="26" spans="1:13" s="97" customFormat="1" ht="30.6" x14ac:dyDescent="0.3">
      <c r="A26" s="101" t="s">
        <v>739</v>
      </c>
      <c r="B26" s="102" t="s">
        <v>377</v>
      </c>
      <c r="C26" s="103" t="s">
        <v>379</v>
      </c>
      <c r="D26" s="113" t="s">
        <v>387</v>
      </c>
      <c r="E26" s="105" t="s">
        <v>738</v>
      </c>
      <c r="F26" s="106"/>
      <c r="G26" s="251">
        <f>G27</f>
        <v>0</v>
      </c>
      <c r="H26" s="251">
        <f t="shared" si="4"/>
        <v>0</v>
      </c>
      <c r="I26" s="250">
        <f t="shared" si="1"/>
        <v>0</v>
      </c>
    </row>
    <row r="27" spans="1:13" s="97" customFormat="1" ht="15.6" x14ac:dyDescent="0.3">
      <c r="A27" s="101" t="s">
        <v>82</v>
      </c>
      <c r="B27" s="102" t="s">
        <v>377</v>
      </c>
      <c r="C27" s="103" t="s">
        <v>379</v>
      </c>
      <c r="D27" s="113" t="s">
        <v>387</v>
      </c>
      <c r="E27" s="105" t="s">
        <v>738</v>
      </c>
      <c r="F27" s="106">
        <v>800</v>
      </c>
      <c r="G27" s="251">
        <f>G28</f>
        <v>0</v>
      </c>
      <c r="H27" s="251">
        <f>H28</f>
        <v>0</v>
      </c>
      <c r="I27" s="250">
        <f>I28</f>
        <v>0</v>
      </c>
    </row>
    <row r="28" spans="1:13" s="97" customFormat="1" ht="15.6" x14ac:dyDescent="0.3">
      <c r="A28" s="121" t="s">
        <v>88</v>
      </c>
      <c r="B28" s="102" t="s">
        <v>377</v>
      </c>
      <c r="C28" s="103" t="s">
        <v>379</v>
      </c>
      <c r="D28" s="113" t="s">
        <v>387</v>
      </c>
      <c r="E28" s="105" t="s">
        <v>738</v>
      </c>
      <c r="F28" s="106">
        <v>850</v>
      </c>
      <c r="G28" s="251">
        <v>0</v>
      </c>
      <c r="H28" s="251">
        <v>0</v>
      </c>
      <c r="I28" s="250">
        <f t="shared" si="1"/>
        <v>0</v>
      </c>
    </row>
    <row r="29" spans="1:13" s="97" customFormat="1" ht="46.8" x14ac:dyDescent="0.3">
      <c r="A29" s="114" t="s">
        <v>393</v>
      </c>
      <c r="B29" s="115" t="s">
        <v>377</v>
      </c>
      <c r="C29" s="116" t="s">
        <v>379</v>
      </c>
      <c r="D29" s="117" t="s">
        <v>394</v>
      </c>
      <c r="E29" s="118"/>
      <c r="F29" s="119"/>
      <c r="G29" s="252">
        <f>G38+G55+G30+G51</f>
        <v>33845476.579999998</v>
      </c>
      <c r="H29" s="252">
        <f>H38+H55+H30+H51</f>
        <v>12525110.15</v>
      </c>
      <c r="I29" s="252">
        <f>I38+I55+I30+I51</f>
        <v>21320366.430000003</v>
      </c>
    </row>
    <row r="30" spans="1:13" s="97" customFormat="1" ht="30.6" x14ac:dyDescent="0.3">
      <c r="A30" s="101" t="s">
        <v>395</v>
      </c>
      <c r="B30" s="102" t="s">
        <v>377</v>
      </c>
      <c r="C30" s="103" t="s">
        <v>379</v>
      </c>
      <c r="D30" s="113" t="s">
        <v>394</v>
      </c>
      <c r="E30" s="105" t="s">
        <v>396</v>
      </c>
      <c r="F30" s="106"/>
      <c r="G30" s="250">
        <f>G31</f>
        <v>1173251.3400000001</v>
      </c>
      <c r="H30" s="250">
        <f t="shared" ref="H30:H33" si="6">H31</f>
        <v>1050018.3399999999</v>
      </c>
      <c r="I30" s="250">
        <f t="shared" si="1"/>
        <v>123233.00000000023</v>
      </c>
    </row>
    <row r="31" spans="1:13" s="97" customFormat="1" ht="30.6" x14ac:dyDescent="0.3">
      <c r="A31" s="101" t="s">
        <v>397</v>
      </c>
      <c r="B31" s="102" t="s">
        <v>377</v>
      </c>
      <c r="C31" s="103" t="s">
        <v>379</v>
      </c>
      <c r="D31" s="113" t="s">
        <v>394</v>
      </c>
      <c r="E31" s="105" t="s">
        <v>398</v>
      </c>
      <c r="F31" s="106"/>
      <c r="G31" s="250">
        <f>G32+G35</f>
        <v>1173251.3400000001</v>
      </c>
      <c r="H31" s="250">
        <f t="shared" ref="H31:I31" si="7">H32+H35</f>
        <v>1050018.3399999999</v>
      </c>
      <c r="I31" s="250">
        <f t="shared" si="7"/>
        <v>123233.00000000012</v>
      </c>
    </row>
    <row r="32" spans="1:13" s="97" customFormat="1" ht="30.6" x14ac:dyDescent="0.3">
      <c r="A32" s="101" t="s">
        <v>399</v>
      </c>
      <c r="B32" s="102" t="s">
        <v>377</v>
      </c>
      <c r="C32" s="103" t="s">
        <v>379</v>
      </c>
      <c r="D32" s="113" t="s">
        <v>394</v>
      </c>
      <c r="E32" s="105" t="s">
        <v>400</v>
      </c>
      <c r="F32" s="106"/>
      <c r="G32" s="251">
        <f>G33</f>
        <v>1139251.3400000001</v>
      </c>
      <c r="H32" s="251">
        <f>H33</f>
        <v>1046018.34</v>
      </c>
      <c r="I32" s="251">
        <f>I33</f>
        <v>93233.000000000116</v>
      </c>
    </row>
    <row r="33" spans="1:9" s="97" customFormat="1" ht="15.6" x14ac:dyDescent="0.3">
      <c r="A33" s="101" t="s">
        <v>392</v>
      </c>
      <c r="B33" s="102" t="s">
        <v>377</v>
      </c>
      <c r="C33" s="103" t="s">
        <v>379</v>
      </c>
      <c r="D33" s="113" t="s">
        <v>394</v>
      </c>
      <c r="E33" s="105" t="s">
        <v>400</v>
      </c>
      <c r="F33" s="106">
        <v>200</v>
      </c>
      <c r="G33" s="251">
        <f>G34</f>
        <v>1139251.3400000001</v>
      </c>
      <c r="H33" s="251">
        <f t="shared" si="6"/>
        <v>1046018.34</v>
      </c>
      <c r="I33" s="250">
        <f t="shared" si="1"/>
        <v>93233.000000000116</v>
      </c>
    </row>
    <row r="34" spans="1:9" s="97" customFormat="1" ht="30.6" x14ac:dyDescent="0.3">
      <c r="A34" s="101" t="s">
        <v>56</v>
      </c>
      <c r="B34" s="102" t="s">
        <v>377</v>
      </c>
      <c r="C34" s="103" t="s">
        <v>379</v>
      </c>
      <c r="D34" s="113" t="s">
        <v>394</v>
      </c>
      <c r="E34" s="105" t="s">
        <v>400</v>
      </c>
      <c r="F34" s="106">
        <v>240</v>
      </c>
      <c r="G34" s="251">
        <v>1139251.3400000001</v>
      </c>
      <c r="H34" s="251">
        <v>1046018.34</v>
      </c>
      <c r="I34" s="250">
        <f t="shared" si="1"/>
        <v>93233.000000000116</v>
      </c>
    </row>
    <row r="35" spans="1:9" s="97" customFormat="1" ht="15.6" x14ac:dyDescent="0.3">
      <c r="A35" s="101" t="s">
        <v>82</v>
      </c>
      <c r="B35" s="102" t="s">
        <v>377</v>
      </c>
      <c r="C35" s="103" t="s">
        <v>379</v>
      </c>
      <c r="D35" s="113" t="s">
        <v>394</v>
      </c>
      <c r="E35" s="105" t="s">
        <v>400</v>
      </c>
      <c r="F35" s="106">
        <v>800</v>
      </c>
      <c r="G35" s="251">
        <f>G37+G36</f>
        <v>34000</v>
      </c>
      <c r="H35" s="251">
        <f>H37+H36</f>
        <v>4000</v>
      </c>
      <c r="I35" s="250">
        <f>I37+I36</f>
        <v>30000</v>
      </c>
    </row>
    <row r="36" spans="1:9" s="97" customFormat="1" ht="15.6" x14ac:dyDescent="0.3">
      <c r="A36" s="121" t="s">
        <v>84</v>
      </c>
      <c r="B36" s="102" t="s">
        <v>377</v>
      </c>
      <c r="C36" s="103" t="s">
        <v>379</v>
      </c>
      <c r="D36" s="113" t="s">
        <v>394</v>
      </c>
      <c r="E36" s="105" t="s">
        <v>400</v>
      </c>
      <c r="F36" s="106">
        <v>830</v>
      </c>
      <c r="G36" s="251">
        <v>4000</v>
      </c>
      <c r="H36" s="251">
        <v>4000</v>
      </c>
      <c r="I36" s="250">
        <f t="shared" si="1"/>
        <v>0</v>
      </c>
    </row>
    <row r="37" spans="1:9" s="97" customFormat="1" ht="15.6" x14ac:dyDescent="0.3">
      <c r="A37" s="121" t="s">
        <v>88</v>
      </c>
      <c r="B37" s="102" t="s">
        <v>377</v>
      </c>
      <c r="C37" s="103" t="s">
        <v>379</v>
      </c>
      <c r="D37" s="113" t="s">
        <v>394</v>
      </c>
      <c r="E37" s="105" t="s">
        <v>400</v>
      </c>
      <c r="F37" s="106">
        <v>850</v>
      </c>
      <c r="G37" s="251">
        <v>30000</v>
      </c>
      <c r="H37" s="251">
        <v>0</v>
      </c>
      <c r="I37" s="250">
        <f t="shared" si="1"/>
        <v>30000</v>
      </c>
    </row>
    <row r="38" spans="1:9" s="97" customFormat="1" ht="15.6" x14ac:dyDescent="0.3">
      <c r="A38" s="107" t="s">
        <v>401</v>
      </c>
      <c r="B38" s="109" t="s">
        <v>377</v>
      </c>
      <c r="C38" s="110" t="s">
        <v>379</v>
      </c>
      <c r="D38" s="111" t="s">
        <v>394</v>
      </c>
      <c r="E38" s="112" t="s">
        <v>402</v>
      </c>
      <c r="F38" s="108"/>
      <c r="G38" s="250">
        <f>G39</f>
        <v>1971600</v>
      </c>
      <c r="H38" s="250">
        <f t="shared" ref="H38" si="8">H39</f>
        <v>831042.25</v>
      </c>
      <c r="I38" s="250">
        <f t="shared" si="1"/>
        <v>1140557.75</v>
      </c>
    </row>
    <row r="39" spans="1:9" s="97" customFormat="1" ht="15.6" x14ac:dyDescent="0.3">
      <c r="A39" s="107" t="s">
        <v>403</v>
      </c>
      <c r="B39" s="109" t="s">
        <v>377</v>
      </c>
      <c r="C39" s="110" t="s">
        <v>379</v>
      </c>
      <c r="D39" s="111" t="s">
        <v>394</v>
      </c>
      <c r="E39" s="112" t="s">
        <v>404</v>
      </c>
      <c r="F39" s="108"/>
      <c r="G39" s="250">
        <f>G40+G45+G48</f>
        <v>1971600</v>
      </c>
      <c r="H39" s="250">
        <f t="shared" ref="H39" si="9">H40+H45+H48</f>
        <v>831042.25</v>
      </c>
      <c r="I39" s="250">
        <f t="shared" si="1"/>
        <v>1140557.75</v>
      </c>
    </row>
    <row r="40" spans="1:9" s="97" customFormat="1" ht="75.599999999999994" x14ac:dyDescent="0.3">
      <c r="A40" s="101" t="s">
        <v>405</v>
      </c>
      <c r="B40" s="102" t="s">
        <v>377</v>
      </c>
      <c r="C40" s="103" t="s">
        <v>379</v>
      </c>
      <c r="D40" s="113" t="s">
        <v>394</v>
      </c>
      <c r="E40" s="105" t="s">
        <v>406</v>
      </c>
      <c r="F40" s="106"/>
      <c r="G40" s="251">
        <f>G41+G43</f>
        <v>657200</v>
      </c>
      <c r="H40" s="251">
        <f t="shared" ref="H40" si="10">H41+H43</f>
        <v>229191.41</v>
      </c>
      <c r="I40" s="250">
        <f t="shared" si="1"/>
        <v>428008.58999999997</v>
      </c>
    </row>
    <row r="41" spans="1:9" s="97" customFormat="1" ht="45.6" x14ac:dyDescent="0.3">
      <c r="A41" s="101" t="s">
        <v>42</v>
      </c>
      <c r="B41" s="102" t="s">
        <v>377</v>
      </c>
      <c r="C41" s="103" t="s">
        <v>379</v>
      </c>
      <c r="D41" s="113" t="s">
        <v>394</v>
      </c>
      <c r="E41" s="105" t="s">
        <v>406</v>
      </c>
      <c r="F41" s="106">
        <v>100</v>
      </c>
      <c r="G41" s="251">
        <f>G42</f>
        <v>647200</v>
      </c>
      <c r="H41" s="251">
        <f t="shared" ref="H41" si="11">H42</f>
        <v>225303.41</v>
      </c>
      <c r="I41" s="250">
        <f t="shared" si="1"/>
        <v>421896.58999999997</v>
      </c>
    </row>
    <row r="42" spans="1:9" s="97" customFormat="1" ht="15.6" x14ac:dyDescent="0.3">
      <c r="A42" s="122" t="s">
        <v>44</v>
      </c>
      <c r="B42" s="102" t="s">
        <v>377</v>
      </c>
      <c r="C42" s="103" t="s">
        <v>379</v>
      </c>
      <c r="D42" s="113" t="s">
        <v>394</v>
      </c>
      <c r="E42" s="105" t="s">
        <v>406</v>
      </c>
      <c r="F42" s="123">
        <v>120</v>
      </c>
      <c r="G42" s="251">
        <v>647200</v>
      </c>
      <c r="H42" s="251">
        <v>225303.41</v>
      </c>
      <c r="I42" s="250">
        <f t="shared" si="1"/>
        <v>421896.58999999997</v>
      </c>
    </row>
    <row r="43" spans="1:9" s="97" customFormat="1" ht="15.6" x14ac:dyDescent="0.3">
      <c r="A43" s="122" t="s">
        <v>392</v>
      </c>
      <c r="B43" s="102" t="s">
        <v>377</v>
      </c>
      <c r="C43" s="103" t="s">
        <v>379</v>
      </c>
      <c r="D43" s="113" t="s">
        <v>394</v>
      </c>
      <c r="E43" s="105" t="s">
        <v>406</v>
      </c>
      <c r="F43" s="123">
        <v>200</v>
      </c>
      <c r="G43" s="251">
        <f>G44</f>
        <v>10000</v>
      </c>
      <c r="H43" s="251">
        <f t="shared" ref="H43" si="12">H44</f>
        <v>3888</v>
      </c>
      <c r="I43" s="250">
        <f t="shared" si="1"/>
        <v>6112</v>
      </c>
    </row>
    <row r="44" spans="1:9" s="97" customFormat="1" ht="30.6" x14ac:dyDescent="0.3">
      <c r="A44" s="122" t="s">
        <v>56</v>
      </c>
      <c r="B44" s="102" t="s">
        <v>377</v>
      </c>
      <c r="C44" s="103" t="s">
        <v>379</v>
      </c>
      <c r="D44" s="113" t="s">
        <v>394</v>
      </c>
      <c r="E44" s="105" t="s">
        <v>406</v>
      </c>
      <c r="F44" s="123">
        <v>240</v>
      </c>
      <c r="G44" s="251">
        <v>10000</v>
      </c>
      <c r="H44" s="251">
        <v>3888</v>
      </c>
      <c r="I44" s="250">
        <f t="shared" si="1"/>
        <v>6112</v>
      </c>
    </row>
    <row r="45" spans="1:9" s="97" customFormat="1" ht="45.6" x14ac:dyDescent="0.3">
      <c r="A45" s="122" t="s">
        <v>407</v>
      </c>
      <c r="B45" s="102" t="s">
        <v>377</v>
      </c>
      <c r="C45" s="103" t="s">
        <v>379</v>
      </c>
      <c r="D45" s="113" t="s">
        <v>394</v>
      </c>
      <c r="E45" s="105" t="s">
        <v>408</v>
      </c>
      <c r="F45" s="106"/>
      <c r="G45" s="251">
        <f>G46</f>
        <v>657200</v>
      </c>
      <c r="H45" s="251">
        <f t="shared" ref="H45:H46" si="13">H46</f>
        <v>284457.09000000003</v>
      </c>
      <c r="I45" s="250">
        <f t="shared" si="1"/>
        <v>372742.91</v>
      </c>
    </row>
    <row r="46" spans="1:9" s="97" customFormat="1" ht="45.6" x14ac:dyDescent="0.3">
      <c r="A46" s="101" t="s">
        <v>409</v>
      </c>
      <c r="B46" s="102" t="s">
        <v>377</v>
      </c>
      <c r="C46" s="103" t="s">
        <v>379</v>
      </c>
      <c r="D46" s="113" t="s">
        <v>394</v>
      </c>
      <c r="E46" s="105" t="s">
        <v>408</v>
      </c>
      <c r="F46" s="106">
        <v>100</v>
      </c>
      <c r="G46" s="251">
        <f>G47</f>
        <v>657200</v>
      </c>
      <c r="H46" s="251">
        <f t="shared" si="13"/>
        <v>284457.09000000003</v>
      </c>
      <c r="I46" s="250">
        <f t="shared" si="1"/>
        <v>372742.91</v>
      </c>
    </row>
    <row r="47" spans="1:9" s="97" customFormat="1" ht="15.6" x14ac:dyDescent="0.3">
      <c r="A47" s="101" t="s">
        <v>44</v>
      </c>
      <c r="B47" s="102" t="s">
        <v>377</v>
      </c>
      <c r="C47" s="103" t="s">
        <v>379</v>
      </c>
      <c r="D47" s="113" t="s">
        <v>394</v>
      </c>
      <c r="E47" s="105" t="s">
        <v>408</v>
      </c>
      <c r="F47" s="106">
        <v>120</v>
      </c>
      <c r="G47" s="251">
        <v>657200</v>
      </c>
      <c r="H47" s="251">
        <v>284457.09000000003</v>
      </c>
      <c r="I47" s="250">
        <f t="shared" si="1"/>
        <v>372742.91</v>
      </c>
    </row>
    <row r="48" spans="1:9" s="97" customFormat="1" ht="90.6" x14ac:dyDescent="0.3">
      <c r="A48" s="122" t="s">
        <v>410</v>
      </c>
      <c r="B48" s="102" t="s">
        <v>377</v>
      </c>
      <c r="C48" s="103" t="s">
        <v>379</v>
      </c>
      <c r="D48" s="113" t="s">
        <v>394</v>
      </c>
      <c r="E48" s="105" t="s">
        <v>411</v>
      </c>
      <c r="F48" s="106"/>
      <c r="G48" s="251">
        <f>G49</f>
        <v>657200</v>
      </c>
      <c r="H48" s="251">
        <f t="shared" ref="H48:H49" si="14">H49</f>
        <v>317393.75</v>
      </c>
      <c r="I48" s="250">
        <f t="shared" si="1"/>
        <v>339806.25</v>
      </c>
    </row>
    <row r="49" spans="1:9" s="97" customFormat="1" ht="45.6" x14ac:dyDescent="0.3">
      <c r="A49" s="101" t="s">
        <v>409</v>
      </c>
      <c r="B49" s="102" t="s">
        <v>377</v>
      </c>
      <c r="C49" s="103" t="s">
        <v>379</v>
      </c>
      <c r="D49" s="113" t="s">
        <v>394</v>
      </c>
      <c r="E49" s="105" t="s">
        <v>411</v>
      </c>
      <c r="F49" s="106">
        <v>100</v>
      </c>
      <c r="G49" s="251">
        <f>G50</f>
        <v>657200</v>
      </c>
      <c r="H49" s="251">
        <f t="shared" si="14"/>
        <v>317393.75</v>
      </c>
      <c r="I49" s="250">
        <f t="shared" si="1"/>
        <v>339806.25</v>
      </c>
    </row>
    <row r="50" spans="1:9" s="97" customFormat="1" ht="15.6" x14ac:dyDescent="0.3">
      <c r="A50" s="101" t="s">
        <v>44</v>
      </c>
      <c r="B50" s="102" t="s">
        <v>377</v>
      </c>
      <c r="C50" s="103" t="s">
        <v>379</v>
      </c>
      <c r="D50" s="113" t="s">
        <v>394</v>
      </c>
      <c r="E50" s="105" t="s">
        <v>411</v>
      </c>
      <c r="F50" s="106">
        <v>120</v>
      </c>
      <c r="G50" s="251">
        <v>657200</v>
      </c>
      <c r="H50" s="251">
        <v>317393.75</v>
      </c>
      <c r="I50" s="250">
        <f t="shared" si="1"/>
        <v>339806.25</v>
      </c>
    </row>
    <row r="51" spans="1:9" s="97" customFormat="1" ht="15.6" x14ac:dyDescent="0.3">
      <c r="A51" s="107" t="s">
        <v>32</v>
      </c>
      <c r="B51" s="102" t="s">
        <v>377</v>
      </c>
      <c r="C51" s="110" t="s">
        <v>379</v>
      </c>
      <c r="D51" s="111" t="s">
        <v>394</v>
      </c>
      <c r="E51" s="112" t="s">
        <v>412</v>
      </c>
      <c r="F51" s="108"/>
      <c r="G51" s="250">
        <f>G52</f>
        <v>634400</v>
      </c>
      <c r="H51" s="250">
        <f t="shared" ref="H51:H53" si="15">H52</f>
        <v>214034.47</v>
      </c>
      <c r="I51" s="250">
        <f t="shared" si="1"/>
        <v>420365.53</v>
      </c>
    </row>
    <row r="52" spans="1:9" s="97" customFormat="1" ht="30.6" x14ac:dyDescent="0.3">
      <c r="A52" s="101" t="s">
        <v>413</v>
      </c>
      <c r="B52" s="102" t="s">
        <v>377</v>
      </c>
      <c r="C52" s="103" t="s">
        <v>379</v>
      </c>
      <c r="D52" s="113" t="s">
        <v>394</v>
      </c>
      <c r="E52" s="112" t="s">
        <v>414</v>
      </c>
      <c r="F52" s="106"/>
      <c r="G52" s="251">
        <f>G53</f>
        <v>634400</v>
      </c>
      <c r="H52" s="251">
        <f t="shared" si="15"/>
        <v>214034.47</v>
      </c>
      <c r="I52" s="250">
        <f t="shared" si="1"/>
        <v>420365.53</v>
      </c>
    </row>
    <row r="53" spans="1:9" s="97" customFormat="1" ht="45.6" x14ac:dyDescent="0.3">
      <c r="A53" s="101" t="s">
        <v>409</v>
      </c>
      <c r="B53" s="102" t="s">
        <v>377</v>
      </c>
      <c r="C53" s="103" t="s">
        <v>379</v>
      </c>
      <c r="D53" s="113" t="s">
        <v>394</v>
      </c>
      <c r="E53" s="112" t="s">
        <v>414</v>
      </c>
      <c r="F53" s="106">
        <v>100</v>
      </c>
      <c r="G53" s="251">
        <f>G54</f>
        <v>634400</v>
      </c>
      <c r="H53" s="251">
        <f t="shared" si="15"/>
        <v>214034.47</v>
      </c>
      <c r="I53" s="250">
        <f t="shared" si="1"/>
        <v>420365.53</v>
      </c>
    </row>
    <row r="54" spans="1:9" s="97" customFormat="1" ht="16.2" customHeight="1" x14ac:dyDescent="0.3">
      <c r="A54" s="101" t="s">
        <v>44</v>
      </c>
      <c r="B54" s="102" t="s">
        <v>377</v>
      </c>
      <c r="C54" s="103" t="s">
        <v>379</v>
      </c>
      <c r="D54" s="113" t="s">
        <v>394</v>
      </c>
      <c r="E54" s="112" t="s">
        <v>414</v>
      </c>
      <c r="F54" s="106">
        <v>120</v>
      </c>
      <c r="G54" s="251">
        <v>634400</v>
      </c>
      <c r="H54" s="251">
        <v>214034.47</v>
      </c>
      <c r="I54" s="250">
        <f t="shared" si="1"/>
        <v>420365.53</v>
      </c>
    </row>
    <row r="55" spans="1:9" s="97" customFormat="1" ht="15.6" x14ac:dyDescent="0.3">
      <c r="A55" s="107" t="s">
        <v>381</v>
      </c>
      <c r="B55" s="109" t="s">
        <v>377</v>
      </c>
      <c r="C55" s="110" t="s">
        <v>379</v>
      </c>
      <c r="D55" s="111" t="s">
        <v>394</v>
      </c>
      <c r="E55" s="112" t="s">
        <v>382</v>
      </c>
      <c r="F55" s="108"/>
      <c r="G55" s="250">
        <f>G56+G71</f>
        <v>30066225.239999998</v>
      </c>
      <c r="H55" s="250">
        <f>H56+H71</f>
        <v>10430015.09</v>
      </c>
      <c r="I55" s="250">
        <f>I56+I71</f>
        <v>19636210.150000002</v>
      </c>
    </row>
    <row r="56" spans="1:9" s="97" customFormat="1" ht="15.6" x14ac:dyDescent="0.3">
      <c r="A56" s="101" t="s">
        <v>383</v>
      </c>
      <c r="B56" s="109" t="s">
        <v>377</v>
      </c>
      <c r="C56" s="110" t="s">
        <v>379</v>
      </c>
      <c r="D56" s="111" t="s">
        <v>394</v>
      </c>
      <c r="E56" s="112" t="s">
        <v>384</v>
      </c>
      <c r="F56" s="108"/>
      <c r="G56" s="250">
        <f>G57+G65+G62+G68</f>
        <v>30066225.239999998</v>
      </c>
      <c r="H56" s="250">
        <f>H57+H65+H62+H68</f>
        <v>10430015.09</v>
      </c>
      <c r="I56" s="250">
        <f>I57+I65+I62+I68</f>
        <v>19636210.150000002</v>
      </c>
    </row>
    <row r="57" spans="1:9" s="97" customFormat="1" ht="15.6" x14ac:dyDescent="0.3">
      <c r="A57" s="101" t="s">
        <v>415</v>
      </c>
      <c r="B57" s="124" t="s">
        <v>377</v>
      </c>
      <c r="C57" s="125" t="s">
        <v>379</v>
      </c>
      <c r="D57" s="126" t="s">
        <v>394</v>
      </c>
      <c r="E57" s="112" t="s">
        <v>416</v>
      </c>
      <c r="F57" s="108"/>
      <c r="G57" s="250">
        <f>G58+G60</f>
        <v>27900000</v>
      </c>
      <c r="H57" s="250">
        <f t="shared" ref="H57:I57" si="16">H58+H60</f>
        <v>9457628.9000000004</v>
      </c>
      <c r="I57" s="250">
        <f t="shared" si="16"/>
        <v>18442371.100000001</v>
      </c>
    </row>
    <row r="58" spans="1:9" s="97" customFormat="1" ht="45.6" x14ac:dyDescent="0.3">
      <c r="A58" s="101" t="s">
        <v>42</v>
      </c>
      <c r="B58" s="102" t="s">
        <v>377</v>
      </c>
      <c r="C58" s="103" t="s">
        <v>379</v>
      </c>
      <c r="D58" s="113" t="s">
        <v>394</v>
      </c>
      <c r="E58" s="105" t="s">
        <v>416</v>
      </c>
      <c r="F58" s="106">
        <v>100</v>
      </c>
      <c r="G58" s="251">
        <f>G59</f>
        <v>27900000</v>
      </c>
      <c r="H58" s="251">
        <f t="shared" ref="H58:I58" si="17">H59</f>
        <v>9457628.9000000004</v>
      </c>
      <c r="I58" s="251">
        <f t="shared" si="17"/>
        <v>18442371.100000001</v>
      </c>
    </row>
    <row r="59" spans="1:9" s="97" customFormat="1" ht="15.6" x14ac:dyDescent="0.3">
      <c r="A59" s="101" t="s">
        <v>44</v>
      </c>
      <c r="B59" s="102" t="s">
        <v>377</v>
      </c>
      <c r="C59" s="103" t="s">
        <v>379</v>
      </c>
      <c r="D59" s="113" t="s">
        <v>394</v>
      </c>
      <c r="E59" s="105" t="s">
        <v>416</v>
      </c>
      <c r="F59" s="106">
        <v>120</v>
      </c>
      <c r="G59" s="251">
        <v>27900000</v>
      </c>
      <c r="H59" s="251">
        <v>9457628.9000000004</v>
      </c>
      <c r="I59" s="250">
        <f t="shared" si="1"/>
        <v>18442371.100000001</v>
      </c>
    </row>
    <row r="60" spans="1:9" s="97" customFormat="1" ht="15.6" x14ac:dyDescent="0.3">
      <c r="A60" s="101" t="s">
        <v>75</v>
      </c>
      <c r="B60" s="102" t="s">
        <v>377</v>
      </c>
      <c r="C60" s="103" t="s">
        <v>379</v>
      </c>
      <c r="D60" s="113" t="s">
        <v>394</v>
      </c>
      <c r="E60" s="105" t="s">
        <v>416</v>
      </c>
      <c r="F60" s="106">
        <v>300</v>
      </c>
      <c r="G60" s="251">
        <f>G61</f>
        <v>0</v>
      </c>
      <c r="H60" s="251">
        <f>H61</f>
        <v>0</v>
      </c>
      <c r="I60" s="250">
        <f>I61</f>
        <v>0</v>
      </c>
    </row>
    <row r="61" spans="1:9" s="97" customFormat="1" ht="30.6" x14ac:dyDescent="0.3">
      <c r="A61" s="101" t="s">
        <v>77</v>
      </c>
      <c r="B61" s="102" t="s">
        <v>377</v>
      </c>
      <c r="C61" s="103" t="s">
        <v>379</v>
      </c>
      <c r="D61" s="113" t="s">
        <v>394</v>
      </c>
      <c r="E61" s="105" t="s">
        <v>416</v>
      </c>
      <c r="F61" s="106">
        <v>320</v>
      </c>
      <c r="G61" s="251">
        <v>0</v>
      </c>
      <c r="H61" s="251">
        <v>0</v>
      </c>
      <c r="I61" s="250">
        <f>G61-H61</f>
        <v>0</v>
      </c>
    </row>
    <row r="62" spans="1:9" s="97" customFormat="1" ht="30.6" x14ac:dyDescent="0.3">
      <c r="A62" s="101" t="s">
        <v>417</v>
      </c>
      <c r="B62" s="102" t="s">
        <v>377</v>
      </c>
      <c r="C62" s="103" t="s">
        <v>379</v>
      </c>
      <c r="D62" s="113" t="s">
        <v>394</v>
      </c>
      <c r="E62" s="105" t="s">
        <v>418</v>
      </c>
      <c r="F62" s="106"/>
      <c r="G62" s="251">
        <f>G63</f>
        <v>1926900</v>
      </c>
      <c r="H62" s="251">
        <f t="shared" ref="H62" si="18">H63</f>
        <v>773442.95</v>
      </c>
      <c r="I62" s="250">
        <f t="shared" si="1"/>
        <v>1153457.05</v>
      </c>
    </row>
    <row r="63" spans="1:9" s="97" customFormat="1" ht="45.6" x14ac:dyDescent="0.3">
      <c r="A63" s="101" t="s">
        <v>42</v>
      </c>
      <c r="B63" s="102" t="s">
        <v>377</v>
      </c>
      <c r="C63" s="103" t="s">
        <v>379</v>
      </c>
      <c r="D63" s="113" t="s">
        <v>394</v>
      </c>
      <c r="E63" s="105" t="s">
        <v>418</v>
      </c>
      <c r="F63" s="106">
        <v>100</v>
      </c>
      <c r="G63" s="251">
        <f>G64</f>
        <v>1926900</v>
      </c>
      <c r="H63" s="253">
        <f>H64</f>
        <v>773442.95</v>
      </c>
      <c r="I63" s="250">
        <f t="shared" si="1"/>
        <v>1153457.05</v>
      </c>
    </row>
    <row r="64" spans="1:9" s="97" customFormat="1" ht="15.6" x14ac:dyDescent="0.3">
      <c r="A64" s="101" t="s">
        <v>44</v>
      </c>
      <c r="B64" s="102" t="s">
        <v>377</v>
      </c>
      <c r="C64" s="103" t="s">
        <v>379</v>
      </c>
      <c r="D64" s="113" t="s">
        <v>394</v>
      </c>
      <c r="E64" s="105" t="s">
        <v>418</v>
      </c>
      <c r="F64" s="106">
        <v>120</v>
      </c>
      <c r="G64" s="251">
        <v>1926900</v>
      </c>
      <c r="H64" s="251">
        <v>773442.95</v>
      </c>
      <c r="I64" s="250">
        <f t="shared" si="1"/>
        <v>1153457.05</v>
      </c>
    </row>
    <row r="65" spans="1:9" s="97" customFormat="1" ht="30.6" x14ac:dyDescent="0.3">
      <c r="A65" s="101" t="s">
        <v>419</v>
      </c>
      <c r="B65" s="102" t="s">
        <v>377</v>
      </c>
      <c r="C65" s="103" t="s">
        <v>379</v>
      </c>
      <c r="D65" s="113" t="s">
        <v>394</v>
      </c>
      <c r="E65" s="105" t="s">
        <v>420</v>
      </c>
      <c r="F65" s="106"/>
      <c r="G65" s="251">
        <f>G66</f>
        <v>75119</v>
      </c>
      <c r="H65" s="251">
        <f>H66</f>
        <v>34737</v>
      </c>
      <c r="I65" s="250">
        <f t="shared" si="1"/>
        <v>40382</v>
      </c>
    </row>
    <row r="66" spans="1:9" s="97" customFormat="1" ht="15.6" x14ac:dyDescent="0.3">
      <c r="A66" s="101" t="s">
        <v>82</v>
      </c>
      <c r="B66" s="102" t="s">
        <v>377</v>
      </c>
      <c r="C66" s="103" t="s">
        <v>379</v>
      </c>
      <c r="D66" s="113" t="s">
        <v>394</v>
      </c>
      <c r="E66" s="105" t="s">
        <v>420</v>
      </c>
      <c r="F66" s="106">
        <v>800</v>
      </c>
      <c r="G66" s="251">
        <f>G67</f>
        <v>75119</v>
      </c>
      <c r="H66" s="251">
        <f t="shared" ref="H66" si="19">H67</f>
        <v>34737</v>
      </c>
      <c r="I66" s="250">
        <f t="shared" si="1"/>
        <v>40382</v>
      </c>
    </row>
    <row r="67" spans="1:9" s="97" customFormat="1" ht="15.6" x14ac:dyDescent="0.3">
      <c r="A67" s="121" t="s">
        <v>88</v>
      </c>
      <c r="B67" s="127" t="s">
        <v>377</v>
      </c>
      <c r="C67" s="103" t="s">
        <v>379</v>
      </c>
      <c r="D67" s="113" t="s">
        <v>394</v>
      </c>
      <c r="E67" s="128" t="s">
        <v>420</v>
      </c>
      <c r="F67" s="129">
        <v>850</v>
      </c>
      <c r="G67" s="251">
        <v>75119</v>
      </c>
      <c r="H67" s="251">
        <v>34737</v>
      </c>
      <c r="I67" s="250">
        <f t="shared" si="1"/>
        <v>40382</v>
      </c>
    </row>
    <row r="68" spans="1:9" s="97" customFormat="1" ht="30.6" x14ac:dyDescent="0.3">
      <c r="A68" s="121" t="s">
        <v>421</v>
      </c>
      <c r="B68" s="127" t="s">
        <v>377</v>
      </c>
      <c r="C68" s="103" t="s">
        <v>379</v>
      </c>
      <c r="D68" s="113" t="s">
        <v>394</v>
      </c>
      <c r="E68" s="128" t="s">
        <v>422</v>
      </c>
      <c r="F68" s="129"/>
      <c r="G68" s="251">
        <f>G69</f>
        <v>164206.24</v>
      </c>
      <c r="H68" s="251">
        <f t="shared" ref="H68:H69" si="20">H69</f>
        <v>164206.24</v>
      </c>
      <c r="I68" s="250">
        <f t="shared" si="1"/>
        <v>0</v>
      </c>
    </row>
    <row r="69" spans="1:9" s="97" customFormat="1" ht="15.6" x14ac:dyDescent="0.3">
      <c r="A69" s="101" t="s">
        <v>82</v>
      </c>
      <c r="B69" s="127" t="s">
        <v>377</v>
      </c>
      <c r="C69" s="103" t="s">
        <v>379</v>
      </c>
      <c r="D69" s="113" t="s">
        <v>394</v>
      </c>
      <c r="E69" s="128" t="s">
        <v>422</v>
      </c>
      <c r="F69" s="106">
        <v>800</v>
      </c>
      <c r="G69" s="251">
        <f>G70</f>
        <v>164206.24</v>
      </c>
      <c r="H69" s="251">
        <f t="shared" si="20"/>
        <v>164206.24</v>
      </c>
      <c r="I69" s="250">
        <f t="shared" si="1"/>
        <v>0</v>
      </c>
    </row>
    <row r="70" spans="1:9" s="97" customFormat="1" ht="15.6" x14ac:dyDescent="0.3">
      <c r="A70" s="121" t="s">
        <v>88</v>
      </c>
      <c r="B70" s="127" t="s">
        <v>377</v>
      </c>
      <c r="C70" s="103" t="s">
        <v>379</v>
      </c>
      <c r="D70" s="113" t="s">
        <v>394</v>
      </c>
      <c r="E70" s="128" t="s">
        <v>422</v>
      </c>
      <c r="F70" s="129">
        <v>850</v>
      </c>
      <c r="G70" s="251">
        <v>164206.24</v>
      </c>
      <c r="H70" s="251">
        <v>164206.24</v>
      </c>
      <c r="I70" s="250">
        <f t="shared" si="1"/>
        <v>0</v>
      </c>
    </row>
    <row r="71" spans="1:9" s="97" customFormat="1" ht="15.6" x14ac:dyDescent="0.3">
      <c r="A71" s="121" t="s">
        <v>740</v>
      </c>
      <c r="B71" s="127" t="s">
        <v>377</v>
      </c>
      <c r="C71" s="103" t="s">
        <v>379</v>
      </c>
      <c r="D71" s="113" t="s">
        <v>394</v>
      </c>
      <c r="E71" s="128" t="s">
        <v>491</v>
      </c>
      <c r="F71" s="129"/>
      <c r="G71" s="251">
        <f>G72</f>
        <v>0</v>
      </c>
      <c r="H71" s="251">
        <f t="shared" ref="H71:I73" si="21">H72</f>
        <v>0</v>
      </c>
      <c r="I71" s="251">
        <f t="shared" si="21"/>
        <v>0</v>
      </c>
    </row>
    <row r="72" spans="1:9" s="97" customFormat="1" ht="15.6" x14ac:dyDescent="0.3">
      <c r="A72" s="121" t="s">
        <v>498</v>
      </c>
      <c r="B72" s="127" t="s">
        <v>377</v>
      </c>
      <c r="C72" s="103" t="s">
        <v>379</v>
      </c>
      <c r="D72" s="113" t="s">
        <v>394</v>
      </c>
      <c r="E72" s="128" t="s">
        <v>499</v>
      </c>
      <c r="F72" s="129"/>
      <c r="G72" s="251">
        <f>G73</f>
        <v>0</v>
      </c>
      <c r="H72" s="251">
        <f t="shared" si="21"/>
        <v>0</v>
      </c>
      <c r="I72" s="251">
        <f t="shared" si="21"/>
        <v>0</v>
      </c>
    </row>
    <row r="73" spans="1:9" s="97" customFormat="1" ht="15.6" x14ac:dyDescent="0.3">
      <c r="A73" s="121" t="s">
        <v>500</v>
      </c>
      <c r="B73" s="127" t="s">
        <v>377</v>
      </c>
      <c r="C73" s="103" t="s">
        <v>379</v>
      </c>
      <c r="D73" s="113" t="s">
        <v>394</v>
      </c>
      <c r="E73" s="128" t="s">
        <v>501</v>
      </c>
      <c r="F73" s="129"/>
      <c r="G73" s="251">
        <f>G74</f>
        <v>0</v>
      </c>
      <c r="H73" s="251">
        <f t="shared" si="21"/>
        <v>0</v>
      </c>
      <c r="I73" s="251">
        <f t="shared" si="21"/>
        <v>0</v>
      </c>
    </row>
    <row r="74" spans="1:9" s="97" customFormat="1" ht="15.6" x14ac:dyDescent="0.3">
      <c r="A74" s="101" t="s">
        <v>82</v>
      </c>
      <c r="B74" s="127" t="s">
        <v>377</v>
      </c>
      <c r="C74" s="103" t="s">
        <v>379</v>
      </c>
      <c r="D74" s="113" t="s">
        <v>394</v>
      </c>
      <c r="E74" s="128" t="s">
        <v>501</v>
      </c>
      <c r="F74" s="129">
        <v>800</v>
      </c>
      <c r="G74" s="251">
        <f>G75+G76</f>
        <v>0</v>
      </c>
      <c r="H74" s="251">
        <f>H75+H76</f>
        <v>0</v>
      </c>
      <c r="I74" s="251">
        <f>I75+I76</f>
        <v>0</v>
      </c>
    </row>
    <row r="75" spans="1:9" s="97" customFormat="1" ht="15.6" x14ac:dyDescent="0.3">
      <c r="A75" s="101" t="s">
        <v>84</v>
      </c>
      <c r="B75" s="127" t="s">
        <v>377</v>
      </c>
      <c r="C75" s="103" t="s">
        <v>379</v>
      </c>
      <c r="D75" s="113" t="s">
        <v>394</v>
      </c>
      <c r="E75" s="128" t="s">
        <v>501</v>
      </c>
      <c r="F75" s="129">
        <v>830</v>
      </c>
      <c r="G75" s="251">
        <v>0</v>
      </c>
      <c r="H75" s="251">
        <v>0</v>
      </c>
      <c r="I75" s="250">
        <f>G75-H75</f>
        <v>0</v>
      </c>
    </row>
    <row r="76" spans="1:9" s="97" customFormat="1" ht="15.6" x14ac:dyDescent="0.3">
      <c r="A76" s="121" t="s">
        <v>88</v>
      </c>
      <c r="B76" s="127" t="s">
        <v>377</v>
      </c>
      <c r="C76" s="103" t="s">
        <v>379</v>
      </c>
      <c r="D76" s="113" t="s">
        <v>394</v>
      </c>
      <c r="E76" s="128" t="s">
        <v>501</v>
      </c>
      <c r="F76" s="129">
        <v>850</v>
      </c>
      <c r="G76" s="251">
        <v>0</v>
      </c>
      <c r="H76" s="251">
        <v>0</v>
      </c>
      <c r="I76" s="250">
        <f>G76-H76</f>
        <v>0</v>
      </c>
    </row>
    <row r="77" spans="1:9" s="97" customFormat="1" ht="15.6" x14ac:dyDescent="0.3">
      <c r="A77" s="98" t="s">
        <v>96</v>
      </c>
      <c r="B77" s="99" t="s">
        <v>377</v>
      </c>
      <c r="C77" s="93" t="s">
        <v>379</v>
      </c>
      <c r="D77" s="94" t="s">
        <v>423</v>
      </c>
      <c r="E77" s="95"/>
      <c r="F77" s="96"/>
      <c r="G77" s="249">
        <f t="shared" ref="G77:H81" si="22">G78</f>
        <v>12000</v>
      </c>
      <c r="H77" s="249">
        <f t="shared" si="22"/>
        <v>12000</v>
      </c>
      <c r="I77" s="249">
        <f t="shared" si="1"/>
        <v>0</v>
      </c>
    </row>
    <row r="78" spans="1:9" s="97" customFormat="1" ht="15.6" x14ac:dyDescent="0.3">
      <c r="A78" s="130" t="s">
        <v>401</v>
      </c>
      <c r="B78" s="109" t="s">
        <v>377</v>
      </c>
      <c r="C78" s="110" t="s">
        <v>379</v>
      </c>
      <c r="D78" s="111" t="s">
        <v>423</v>
      </c>
      <c r="E78" s="131" t="s">
        <v>402</v>
      </c>
      <c r="F78" s="108"/>
      <c r="G78" s="250">
        <f t="shared" si="22"/>
        <v>12000</v>
      </c>
      <c r="H78" s="250">
        <f t="shared" si="22"/>
        <v>12000</v>
      </c>
      <c r="I78" s="250">
        <f t="shared" si="1"/>
        <v>0</v>
      </c>
    </row>
    <row r="79" spans="1:9" s="97" customFormat="1" ht="15.6" x14ac:dyDescent="0.3">
      <c r="A79" s="130" t="s">
        <v>403</v>
      </c>
      <c r="B79" s="109" t="s">
        <v>377</v>
      </c>
      <c r="C79" s="110" t="s">
        <v>379</v>
      </c>
      <c r="D79" s="111" t="s">
        <v>423</v>
      </c>
      <c r="E79" s="131" t="s">
        <v>404</v>
      </c>
      <c r="F79" s="108"/>
      <c r="G79" s="250">
        <f t="shared" si="22"/>
        <v>12000</v>
      </c>
      <c r="H79" s="250">
        <f t="shared" si="22"/>
        <v>12000</v>
      </c>
      <c r="I79" s="250">
        <f t="shared" si="1"/>
        <v>0</v>
      </c>
    </row>
    <row r="80" spans="1:9" s="97" customFormat="1" ht="45.6" x14ac:dyDescent="0.3">
      <c r="A80" s="130" t="s">
        <v>424</v>
      </c>
      <c r="B80" s="109" t="s">
        <v>377</v>
      </c>
      <c r="C80" s="110" t="s">
        <v>379</v>
      </c>
      <c r="D80" s="111" t="s">
        <v>423</v>
      </c>
      <c r="E80" s="131" t="s">
        <v>425</v>
      </c>
      <c r="F80" s="108"/>
      <c r="G80" s="250">
        <f t="shared" si="22"/>
        <v>12000</v>
      </c>
      <c r="H80" s="250">
        <f t="shared" si="22"/>
        <v>12000</v>
      </c>
      <c r="I80" s="250">
        <f t="shared" si="1"/>
        <v>0</v>
      </c>
    </row>
    <row r="81" spans="1:9" s="97" customFormat="1" ht="15.6" x14ac:dyDescent="0.3">
      <c r="A81" s="132" t="s">
        <v>392</v>
      </c>
      <c r="B81" s="112" t="s">
        <v>377</v>
      </c>
      <c r="C81" s="110" t="s">
        <v>379</v>
      </c>
      <c r="D81" s="111" t="s">
        <v>423</v>
      </c>
      <c r="E81" s="131" t="s">
        <v>425</v>
      </c>
      <c r="F81" s="108">
        <v>200</v>
      </c>
      <c r="G81" s="250">
        <f t="shared" si="22"/>
        <v>12000</v>
      </c>
      <c r="H81" s="250">
        <f t="shared" si="22"/>
        <v>12000</v>
      </c>
      <c r="I81" s="250">
        <f t="shared" si="1"/>
        <v>0</v>
      </c>
    </row>
    <row r="82" spans="1:9" s="97" customFormat="1" ht="30.6" x14ac:dyDescent="0.3">
      <c r="A82" s="132" t="s">
        <v>56</v>
      </c>
      <c r="B82" s="112" t="s">
        <v>377</v>
      </c>
      <c r="C82" s="110" t="s">
        <v>379</v>
      </c>
      <c r="D82" s="111" t="s">
        <v>423</v>
      </c>
      <c r="E82" s="131" t="s">
        <v>425</v>
      </c>
      <c r="F82" s="108">
        <v>240</v>
      </c>
      <c r="G82" s="250">
        <v>12000</v>
      </c>
      <c r="H82" s="250">
        <v>12000</v>
      </c>
      <c r="I82" s="250">
        <f t="shared" si="1"/>
        <v>0</v>
      </c>
    </row>
    <row r="83" spans="1:9" s="97" customFormat="1" ht="31.2" x14ac:dyDescent="0.3">
      <c r="A83" s="114" t="s">
        <v>101</v>
      </c>
      <c r="B83" s="115" t="s">
        <v>377</v>
      </c>
      <c r="C83" s="116" t="s">
        <v>379</v>
      </c>
      <c r="D83" s="117" t="s">
        <v>426</v>
      </c>
      <c r="E83" s="118"/>
      <c r="F83" s="119"/>
      <c r="G83" s="249">
        <f>G84+G90</f>
        <v>2003822.05</v>
      </c>
      <c r="H83" s="249">
        <f>H84+H90</f>
        <v>619007.06000000006</v>
      </c>
      <c r="I83" s="249">
        <f t="shared" si="1"/>
        <v>1384814.99</v>
      </c>
    </row>
    <row r="84" spans="1:9" s="97" customFormat="1" ht="15.6" x14ac:dyDescent="0.3">
      <c r="A84" s="107" t="s">
        <v>401</v>
      </c>
      <c r="B84" s="109" t="s">
        <v>377</v>
      </c>
      <c r="C84" s="110" t="s">
        <v>379</v>
      </c>
      <c r="D84" s="111" t="s">
        <v>426</v>
      </c>
      <c r="E84" s="112" t="s">
        <v>402</v>
      </c>
      <c r="F84" s="108"/>
      <c r="G84" s="250">
        <f>G85</f>
        <v>49300</v>
      </c>
      <c r="H84" s="250">
        <f t="shared" ref="H84:H87" si="23">H85</f>
        <v>0</v>
      </c>
      <c r="I84" s="250">
        <f t="shared" si="1"/>
        <v>49300</v>
      </c>
    </row>
    <row r="85" spans="1:9" s="97" customFormat="1" ht="15.6" x14ac:dyDescent="0.3">
      <c r="A85" s="107" t="s">
        <v>32</v>
      </c>
      <c r="B85" s="109" t="s">
        <v>377</v>
      </c>
      <c r="C85" s="110" t="s">
        <v>379</v>
      </c>
      <c r="D85" s="111" t="s">
        <v>426</v>
      </c>
      <c r="E85" s="112" t="s">
        <v>412</v>
      </c>
      <c r="F85" s="108"/>
      <c r="G85" s="250">
        <f>G86</f>
        <v>49300</v>
      </c>
      <c r="H85" s="250">
        <f t="shared" si="23"/>
        <v>0</v>
      </c>
      <c r="I85" s="250">
        <f t="shared" si="1"/>
        <v>49300</v>
      </c>
    </row>
    <row r="86" spans="1:9" s="97" customFormat="1" ht="45.6" x14ac:dyDescent="0.3">
      <c r="A86" s="107" t="s">
        <v>427</v>
      </c>
      <c r="B86" s="109" t="s">
        <v>377</v>
      </c>
      <c r="C86" s="110" t="s">
        <v>379</v>
      </c>
      <c r="D86" s="111" t="s">
        <v>426</v>
      </c>
      <c r="E86" s="112" t="s">
        <v>428</v>
      </c>
      <c r="F86" s="96"/>
      <c r="G86" s="250">
        <f>G87</f>
        <v>49300</v>
      </c>
      <c r="H86" s="250">
        <f t="shared" si="23"/>
        <v>0</v>
      </c>
      <c r="I86" s="250">
        <f t="shared" si="1"/>
        <v>49300</v>
      </c>
    </row>
    <row r="87" spans="1:9" s="97" customFormat="1" ht="30.6" x14ac:dyDescent="0.3">
      <c r="A87" s="107" t="s">
        <v>429</v>
      </c>
      <c r="B87" s="109" t="s">
        <v>377</v>
      </c>
      <c r="C87" s="110" t="s">
        <v>379</v>
      </c>
      <c r="D87" s="111" t="s">
        <v>426</v>
      </c>
      <c r="E87" s="112" t="s">
        <v>430</v>
      </c>
      <c r="F87" s="96"/>
      <c r="G87" s="250">
        <f>G88</f>
        <v>49300</v>
      </c>
      <c r="H87" s="250">
        <f t="shared" si="23"/>
        <v>0</v>
      </c>
      <c r="I87" s="250">
        <f t="shared" si="1"/>
        <v>49300</v>
      </c>
    </row>
    <row r="88" spans="1:9" s="97" customFormat="1" ht="45.6" x14ac:dyDescent="0.3">
      <c r="A88" s="101" t="s">
        <v>42</v>
      </c>
      <c r="B88" s="102" t="s">
        <v>377</v>
      </c>
      <c r="C88" s="103" t="s">
        <v>379</v>
      </c>
      <c r="D88" s="111" t="s">
        <v>426</v>
      </c>
      <c r="E88" s="105" t="s">
        <v>430</v>
      </c>
      <c r="F88" s="106">
        <v>100</v>
      </c>
      <c r="G88" s="251">
        <f>G89</f>
        <v>49300</v>
      </c>
      <c r="H88" s="251">
        <f>H89</f>
        <v>0</v>
      </c>
      <c r="I88" s="250">
        <f t="shared" si="1"/>
        <v>49300</v>
      </c>
    </row>
    <row r="89" spans="1:9" s="97" customFormat="1" ht="15.6" x14ac:dyDescent="0.3">
      <c r="A89" s="101" t="s">
        <v>44</v>
      </c>
      <c r="B89" s="102" t="s">
        <v>377</v>
      </c>
      <c r="C89" s="103" t="s">
        <v>379</v>
      </c>
      <c r="D89" s="111" t="s">
        <v>426</v>
      </c>
      <c r="E89" s="105" t="s">
        <v>430</v>
      </c>
      <c r="F89" s="106">
        <v>120</v>
      </c>
      <c r="G89" s="251">
        <v>49300</v>
      </c>
      <c r="H89" s="251">
        <v>0</v>
      </c>
      <c r="I89" s="250">
        <f t="shared" si="1"/>
        <v>49300</v>
      </c>
    </row>
    <row r="90" spans="1:9" s="97" customFormat="1" ht="15.6" x14ac:dyDescent="0.3">
      <c r="A90" s="101" t="s">
        <v>381</v>
      </c>
      <c r="B90" s="102" t="s">
        <v>377</v>
      </c>
      <c r="C90" s="103" t="s">
        <v>379</v>
      </c>
      <c r="D90" s="111" t="s">
        <v>426</v>
      </c>
      <c r="E90" s="105" t="s">
        <v>382</v>
      </c>
      <c r="F90" s="106"/>
      <c r="G90" s="251">
        <f>G91+G92</f>
        <v>1954522.05</v>
      </c>
      <c r="H90" s="251">
        <f t="shared" ref="H90:I90" si="24">H91+H92</f>
        <v>619007.06000000006</v>
      </c>
      <c r="I90" s="251">
        <f t="shared" si="24"/>
        <v>1335514.99</v>
      </c>
    </row>
    <row r="91" spans="1:9" s="97" customFormat="1" ht="15.6" x14ac:dyDescent="0.3">
      <c r="A91" s="101" t="s">
        <v>388</v>
      </c>
      <c r="B91" s="102" t="s">
        <v>377</v>
      </c>
      <c r="C91" s="103" t="s">
        <v>379</v>
      </c>
      <c r="D91" s="111" t="s">
        <v>426</v>
      </c>
      <c r="E91" s="105" t="s">
        <v>389</v>
      </c>
      <c r="F91" s="106"/>
      <c r="G91" s="251">
        <f>G95</f>
        <v>1954515</v>
      </c>
      <c r="H91" s="251">
        <f>H95</f>
        <v>619000.01</v>
      </c>
      <c r="I91" s="250">
        <f t="shared" si="1"/>
        <v>1335514.99</v>
      </c>
    </row>
    <row r="92" spans="1:9" s="97" customFormat="1" ht="30.6" x14ac:dyDescent="0.3">
      <c r="A92" s="101" t="s">
        <v>739</v>
      </c>
      <c r="B92" s="102" t="s">
        <v>377</v>
      </c>
      <c r="C92" s="103" t="s">
        <v>379</v>
      </c>
      <c r="D92" s="104" t="s">
        <v>426</v>
      </c>
      <c r="E92" s="105" t="s">
        <v>738</v>
      </c>
      <c r="F92" s="106"/>
      <c r="G92" s="251">
        <f>G93</f>
        <v>7.05</v>
      </c>
      <c r="H92" s="251">
        <f t="shared" ref="H92" si="25">H93</f>
        <v>7.05</v>
      </c>
      <c r="I92" s="250">
        <f t="shared" ref="I92" si="26">G92-H92</f>
        <v>0</v>
      </c>
    </row>
    <row r="93" spans="1:9" s="97" customFormat="1" ht="15.6" x14ac:dyDescent="0.3">
      <c r="A93" s="101" t="s">
        <v>82</v>
      </c>
      <c r="B93" s="102" t="s">
        <v>377</v>
      </c>
      <c r="C93" s="103" t="s">
        <v>379</v>
      </c>
      <c r="D93" s="104" t="s">
        <v>426</v>
      </c>
      <c r="E93" s="105" t="s">
        <v>738</v>
      </c>
      <c r="F93" s="106">
        <v>800</v>
      </c>
      <c r="G93" s="251">
        <f>G94</f>
        <v>7.05</v>
      </c>
      <c r="H93" s="251">
        <f>H94</f>
        <v>7.05</v>
      </c>
      <c r="I93" s="250">
        <f>I94</f>
        <v>0</v>
      </c>
    </row>
    <row r="94" spans="1:9" s="97" customFormat="1" ht="15.6" x14ac:dyDescent="0.3">
      <c r="A94" s="121" t="s">
        <v>88</v>
      </c>
      <c r="B94" s="102" t="s">
        <v>377</v>
      </c>
      <c r="C94" s="103" t="s">
        <v>379</v>
      </c>
      <c r="D94" s="104" t="s">
        <v>426</v>
      </c>
      <c r="E94" s="105" t="s">
        <v>738</v>
      </c>
      <c r="F94" s="106">
        <v>850</v>
      </c>
      <c r="G94" s="251">
        <v>7.05</v>
      </c>
      <c r="H94" s="251">
        <v>7.05</v>
      </c>
      <c r="I94" s="250">
        <f t="shared" ref="I94" si="27">G94-H94</f>
        <v>0</v>
      </c>
    </row>
    <row r="95" spans="1:9" s="97" customFormat="1" ht="15.6" x14ac:dyDescent="0.3">
      <c r="A95" s="101" t="s">
        <v>390</v>
      </c>
      <c r="B95" s="102" t="s">
        <v>377</v>
      </c>
      <c r="C95" s="103" t="s">
        <v>379</v>
      </c>
      <c r="D95" s="111" t="s">
        <v>426</v>
      </c>
      <c r="E95" s="105" t="s">
        <v>391</v>
      </c>
      <c r="F95" s="106"/>
      <c r="G95" s="251">
        <f>G96+G98+G100</f>
        <v>1954515</v>
      </c>
      <c r="H95" s="251">
        <f t="shared" ref="H95:I95" si="28">H96+H98+H100</f>
        <v>619000.01</v>
      </c>
      <c r="I95" s="251">
        <f t="shared" si="28"/>
        <v>1335514.99</v>
      </c>
    </row>
    <row r="96" spans="1:9" s="97" customFormat="1" ht="45.6" x14ac:dyDescent="0.3">
      <c r="A96" s="101" t="s">
        <v>42</v>
      </c>
      <c r="B96" s="102" t="s">
        <v>377</v>
      </c>
      <c r="C96" s="103" t="s">
        <v>379</v>
      </c>
      <c r="D96" s="111" t="s">
        <v>426</v>
      </c>
      <c r="E96" s="105" t="s">
        <v>391</v>
      </c>
      <c r="F96" s="106">
        <v>100</v>
      </c>
      <c r="G96" s="251">
        <f>G97</f>
        <v>1919700</v>
      </c>
      <c r="H96" s="251">
        <f t="shared" ref="H96" si="29">H97</f>
        <v>584185.01</v>
      </c>
      <c r="I96" s="250">
        <f t="shared" ref="I96:I216" si="30">G96-H96</f>
        <v>1335514.99</v>
      </c>
    </row>
    <row r="97" spans="1:9" s="97" customFormat="1" ht="15.6" x14ac:dyDescent="0.3">
      <c r="A97" s="101" t="s">
        <v>44</v>
      </c>
      <c r="B97" s="102" t="s">
        <v>377</v>
      </c>
      <c r="C97" s="103" t="s">
        <v>379</v>
      </c>
      <c r="D97" s="111" t="s">
        <v>426</v>
      </c>
      <c r="E97" s="105" t="s">
        <v>391</v>
      </c>
      <c r="F97" s="106">
        <v>120</v>
      </c>
      <c r="G97" s="251">
        <v>1919700</v>
      </c>
      <c r="H97" s="251">
        <v>584185.01</v>
      </c>
      <c r="I97" s="250">
        <f t="shared" si="30"/>
        <v>1335514.99</v>
      </c>
    </row>
    <row r="98" spans="1:9" s="97" customFormat="1" ht="15.6" x14ac:dyDescent="0.3">
      <c r="A98" s="101" t="s">
        <v>75</v>
      </c>
      <c r="B98" s="102" t="s">
        <v>377</v>
      </c>
      <c r="C98" s="103" t="s">
        <v>379</v>
      </c>
      <c r="D98" s="111" t="s">
        <v>426</v>
      </c>
      <c r="E98" s="105" t="s">
        <v>391</v>
      </c>
      <c r="F98" s="106">
        <v>300</v>
      </c>
      <c r="G98" s="251">
        <f>G99</f>
        <v>31215</v>
      </c>
      <c r="H98" s="251">
        <f>H99</f>
        <v>31215</v>
      </c>
      <c r="I98" s="250">
        <f>I99</f>
        <v>0</v>
      </c>
    </row>
    <row r="99" spans="1:9" s="97" customFormat="1" ht="33" customHeight="1" x14ac:dyDescent="0.3">
      <c r="A99" s="101" t="s">
        <v>77</v>
      </c>
      <c r="B99" s="102" t="s">
        <v>377</v>
      </c>
      <c r="C99" s="103" t="s">
        <v>379</v>
      </c>
      <c r="D99" s="111" t="s">
        <v>426</v>
      </c>
      <c r="E99" s="105" t="s">
        <v>391</v>
      </c>
      <c r="F99" s="106">
        <v>320</v>
      </c>
      <c r="G99" s="251">
        <v>31215</v>
      </c>
      <c r="H99" s="251">
        <v>31215</v>
      </c>
      <c r="I99" s="250">
        <f t="shared" si="30"/>
        <v>0</v>
      </c>
    </row>
    <row r="100" spans="1:9" s="97" customFormat="1" ht="16.95" customHeight="1" x14ac:dyDescent="0.3">
      <c r="A100" s="101" t="s">
        <v>82</v>
      </c>
      <c r="B100" s="102" t="s">
        <v>377</v>
      </c>
      <c r="C100" s="103" t="s">
        <v>379</v>
      </c>
      <c r="D100" s="111" t="s">
        <v>426</v>
      </c>
      <c r="E100" s="105" t="s">
        <v>391</v>
      </c>
      <c r="F100" s="106">
        <v>800</v>
      </c>
      <c r="G100" s="251">
        <f>G101</f>
        <v>3600</v>
      </c>
      <c r="H100" s="251">
        <f>H101</f>
        <v>3600</v>
      </c>
      <c r="I100" s="250">
        <f>I101</f>
        <v>0</v>
      </c>
    </row>
    <row r="101" spans="1:9" s="97" customFormat="1" ht="14.4" customHeight="1" x14ac:dyDescent="0.3">
      <c r="A101" s="121" t="s">
        <v>88</v>
      </c>
      <c r="B101" s="102" t="s">
        <v>377</v>
      </c>
      <c r="C101" s="103" t="s">
        <v>379</v>
      </c>
      <c r="D101" s="111" t="s">
        <v>426</v>
      </c>
      <c r="E101" s="105" t="s">
        <v>391</v>
      </c>
      <c r="F101" s="106">
        <v>850</v>
      </c>
      <c r="G101" s="251">
        <v>3600</v>
      </c>
      <c r="H101" s="251">
        <v>3600</v>
      </c>
      <c r="I101" s="250">
        <f>G101-H101</f>
        <v>0</v>
      </c>
    </row>
    <row r="102" spans="1:9" s="97" customFormat="1" ht="15.6" x14ac:dyDescent="0.3">
      <c r="A102" s="114" t="s">
        <v>117</v>
      </c>
      <c r="B102" s="115" t="s">
        <v>377</v>
      </c>
      <c r="C102" s="116" t="s">
        <v>379</v>
      </c>
      <c r="D102" s="117" t="s">
        <v>12</v>
      </c>
      <c r="E102" s="118"/>
      <c r="F102" s="119"/>
      <c r="G102" s="252">
        <f>G103</f>
        <v>30000</v>
      </c>
      <c r="H102" s="252">
        <f t="shared" ref="H102:H105" si="31">H103</f>
        <v>0</v>
      </c>
      <c r="I102" s="249">
        <f t="shared" si="30"/>
        <v>30000</v>
      </c>
    </row>
    <row r="103" spans="1:9" s="97" customFormat="1" ht="15.6" x14ac:dyDescent="0.3">
      <c r="A103" s="101" t="s">
        <v>431</v>
      </c>
      <c r="B103" s="102" t="s">
        <v>377</v>
      </c>
      <c r="C103" s="103" t="s">
        <v>379</v>
      </c>
      <c r="D103" s="113" t="s">
        <v>12</v>
      </c>
      <c r="E103" s="105" t="s">
        <v>432</v>
      </c>
      <c r="F103" s="119"/>
      <c r="G103" s="251">
        <f>G104</f>
        <v>30000</v>
      </c>
      <c r="H103" s="251">
        <f t="shared" si="31"/>
        <v>0</v>
      </c>
      <c r="I103" s="250">
        <f t="shared" si="30"/>
        <v>30000</v>
      </c>
    </row>
    <row r="104" spans="1:9" s="97" customFormat="1" ht="15.6" x14ac:dyDescent="0.3">
      <c r="A104" s="101" t="s">
        <v>433</v>
      </c>
      <c r="B104" s="102" t="s">
        <v>377</v>
      </c>
      <c r="C104" s="103" t="s">
        <v>379</v>
      </c>
      <c r="D104" s="113" t="s">
        <v>12</v>
      </c>
      <c r="E104" s="105" t="s">
        <v>434</v>
      </c>
      <c r="F104" s="119"/>
      <c r="G104" s="251">
        <f>G105</f>
        <v>30000</v>
      </c>
      <c r="H104" s="251">
        <f t="shared" si="31"/>
        <v>0</v>
      </c>
      <c r="I104" s="250">
        <f t="shared" si="30"/>
        <v>30000</v>
      </c>
    </row>
    <row r="105" spans="1:9" s="97" customFormat="1" ht="15.6" x14ac:dyDescent="0.3">
      <c r="A105" s="101" t="s">
        <v>82</v>
      </c>
      <c r="B105" s="102" t="s">
        <v>377</v>
      </c>
      <c r="C105" s="103" t="s">
        <v>379</v>
      </c>
      <c r="D105" s="113" t="s">
        <v>12</v>
      </c>
      <c r="E105" s="105" t="s">
        <v>434</v>
      </c>
      <c r="F105" s="106">
        <v>800</v>
      </c>
      <c r="G105" s="251">
        <f>G106</f>
        <v>30000</v>
      </c>
      <c r="H105" s="251">
        <f t="shared" si="31"/>
        <v>0</v>
      </c>
      <c r="I105" s="250">
        <f t="shared" si="30"/>
        <v>30000</v>
      </c>
    </row>
    <row r="106" spans="1:9" s="97" customFormat="1" ht="15.6" x14ac:dyDescent="0.3">
      <c r="A106" s="122" t="s">
        <v>115</v>
      </c>
      <c r="B106" s="102" t="s">
        <v>377</v>
      </c>
      <c r="C106" s="103" t="s">
        <v>379</v>
      </c>
      <c r="D106" s="113" t="s">
        <v>12</v>
      </c>
      <c r="E106" s="105" t="s">
        <v>434</v>
      </c>
      <c r="F106" s="123">
        <v>870</v>
      </c>
      <c r="G106" s="251">
        <v>30000</v>
      </c>
      <c r="H106" s="251">
        <v>0</v>
      </c>
      <c r="I106" s="250">
        <f t="shared" si="30"/>
        <v>30000</v>
      </c>
    </row>
    <row r="107" spans="1:9" s="97" customFormat="1" ht="15.6" x14ac:dyDescent="0.3">
      <c r="A107" s="98" t="s">
        <v>121</v>
      </c>
      <c r="B107" s="99" t="s">
        <v>377</v>
      </c>
      <c r="C107" s="93" t="s">
        <v>379</v>
      </c>
      <c r="D107" s="93">
        <v>13</v>
      </c>
      <c r="E107" s="95"/>
      <c r="F107" s="96"/>
      <c r="G107" s="249">
        <f>G108+G113+G118+G131+G146+G126+G141+G136</f>
        <v>20109597.240000002</v>
      </c>
      <c r="H107" s="249">
        <f>H108+H113+H118+H131+H146+H126+H141+H136</f>
        <v>12379894.949999999</v>
      </c>
      <c r="I107" s="249">
        <f>I108+I113+I118+I131+I146+I126+I141</f>
        <v>7729702.290000001</v>
      </c>
    </row>
    <row r="108" spans="1:9" s="97" customFormat="1" ht="30.6" x14ac:dyDescent="0.3">
      <c r="A108" s="101" t="s">
        <v>435</v>
      </c>
      <c r="B108" s="102" t="s">
        <v>377</v>
      </c>
      <c r="C108" s="103" t="s">
        <v>379</v>
      </c>
      <c r="D108" s="111" t="s">
        <v>14</v>
      </c>
      <c r="E108" s="105" t="s">
        <v>436</v>
      </c>
      <c r="F108" s="96"/>
      <c r="G108" s="250">
        <f>G109</f>
        <v>30000</v>
      </c>
      <c r="H108" s="250">
        <f t="shared" ref="H108:H111" si="32">H109</f>
        <v>0</v>
      </c>
      <c r="I108" s="250">
        <f t="shared" si="30"/>
        <v>30000</v>
      </c>
    </row>
    <row r="109" spans="1:9" s="97" customFormat="1" ht="30.6" x14ac:dyDescent="0.3">
      <c r="A109" s="101" t="s">
        <v>437</v>
      </c>
      <c r="B109" s="102" t="s">
        <v>377</v>
      </c>
      <c r="C109" s="103" t="s">
        <v>379</v>
      </c>
      <c r="D109" s="111" t="s">
        <v>14</v>
      </c>
      <c r="E109" s="105" t="s">
        <v>438</v>
      </c>
      <c r="F109" s="96"/>
      <c r="G109" s="250">
        <f>G110</f>
        <v>30000</v>
      </c>
      <c r="H109" s="250">
        <f t="shared" si="32"/>
        <v>0</v>
      </c>
      <c r="I109" s="250">
        <f t="shared" si="30"/>
        <v>30000</v>
      </c>
    </row>
    <row r="110" spans="1:9" s="97" customFormat="1" ht="30.6" x14ac:dyDescent="0.3">
      <c r="A110" s="101" t="s">
        <v>439</v>
      </c>
      <c r="B110" s="102" t="s">
        <v>377</v>
      </c>
      <c r="C110" s="103" t="s">
        <v>379</v>
      </c>
      <c r="D110" s="111" t="s">
        <v>14</v>
      </c>
      <c r="E110" s="105" t="s">
        <v>440</v>
      </c>
      <c r="F110" s="96"/>
      <c r="G110" s="250">
        <f>G111</f>
        <v>30000</v>
      </c>
      <c r="H110" s="250">
        <f t="shared" si="32"/>
        <v>0</v>
      </c>
      <c r="I110" s="250">
        <f t="shared" si="30"/>
        <v>30000</v>
      </c>
    </row>
    <row r="111" spans="1:9" s="97" customFormat="1" ht="15.6" x14ac:dyDescent="0.3">
      <c r="A111" s="101" t="s">
        <v>392</v>
      </c>
      <c r="B111" s="102" t="s">
        <v>377</v>
      </c>
      <c r="C111" s="103" t="s">
        <v>379</v>
      </c>
      <c r="D111" s="111" t="s">
        <v>14</v>
      </c>
      <c r="E111" s="105" t="s">
        <v>440</v>
      </c>
      <c r="F111" s="108">
        <v>200</v>
      </c>
      <c r="G111" s="250">
        <f>G112</f>
        <v>30000</v>
      </c>
      <c r="H111" s="250">
        <f t="shared" si="32"/>
        <v>0</v>
      </c>
      <c r="I111" s="250">
        <f t="shared" si="30"/>
        <v>30000</v>
      </c>
    </row>
    <row r="112" spans="1:9" s="97" customFormat="1" ht="30.6" x14ac:dyDescent="0.3">
      <c r="A112" s="101" t="s">
        <v>56</v>
      </c>
      <c r="B112" s="102" t="s">
        <v>377</v>
      </c>
      <c r="C112" s="103" t="s">
        <v>379</v>
      </c>
      <c r="D112" s="111" t="s">
        <v>14</v>
      </c>
      <c r="E112" s="105" t="s">
        <v>440</v>
      </c>
      <c r="F112" s="108">
        <v>240</v>
      </c>
      <c r="G112" s="250">
        <v>30000</v>
      </c>
      <c r="H112" s="250">
        <v>0</v>
      </c>
      <c r="I112" s="250">
        <f t="shared" si="30"/>
        <v>30000</v>
      </c>
    </row>
    <row r="113" spans="1:13" s="97" customFormat="1" ht="30.6" x14ac:dyDescent="0.3">
      <c r="A113" s="101" t="s">
        <v>441</v>
      </c>
      <c r="B113" s="102" t="s">
        <v>377</v>
      </c>
      <c r="C113" s="103" t="s">
        <v>379</v>
      </c>
      <c r="D113" s="111" t="s">
        <v>14</v>
      </c>
      <c r="E113" s="105" t="s">
        <v>442</v>
      </c>
      <c r="F113" s="96"/>
      <c r="G113" s="250">
        <f>G114</f>
        <v>100000</v>
      </c>
      <c r="H113" s="250">
        <f t="shared" ref="H113:H116" si="33">H114</f>
        <v>0</v>
      </c>
      <c r="I113" s="250">
        <f t="shared" si="30"/>
        <v>100000</v>
      </c>
    </row>
    <row r="114" spans="1:13" s="97" customFormat="1" ht="15.6" x14ac:dyDescent="0.3">
      <c r="A114" s="101" t="s">
        <v>443</v>
      </c>
      <c r="B114" s="102" t="s">
        <v>377</v>
      </c>
      <c r="C114" s="103" t="s">
        <v>379</v>
      </c>
      <c r="D114" s="111" t="s">
        <v>14</v>
      </c>
      <c r="E114" s="105" t="s">
        <v>444</v>
      </c>
      <c r="F114" s="96"/>
      <c r="G114" s="250">
        <f>G115</f>
        <v>100000</v>
      </c>
      <c r="H114" s="250">
        <f t="shared" si="33"/>
        <v>0</v>
      </c>
      <c r="I114" s="250">
        <f t="shared" si="30"/>
        <v>100000</v>
      </c>
    </row>
    <row r="115" spans="1:13" s="97" customFormat="1" ht="30.6" x14ac:dyDescent="0.3">
      <c r="A115" s="101" t="s">
        <v>445</v>
      </c>
      <c r="B115" s="102" t="s">
        <v>377</v>
      </c>
      <c r="C115" s="103" t="s">
        <v>379</v>
      </c>
      <c r="D115" s="111" t="s">
        <v>14</v>
      </c>
      <c r="E115" s="105" t="s">
        <v>446</v>
      </c>
      <c r="F115" s="96"/>
      <c r="G115" s="250">
        <f>G116</f>
        <v>100000</v>
      </c>
      <c r="H115" s="250">
        <f t="shared" si="33"/>
        <v>0</v>
      </c>
      <c r="I115" s="250">
        <f t="shared" si="30"/>
        <v>100000</v>
      </c>
    </row>
    <row r="116" spans="1:13" s="97" customFormat="1" ht="15.6" x14ac:dyDescent="0.3">
      <c r="A116" s="101" t="s">
        <v>392</v>
      </c>
      <c r="B116" s="102" t="s">
        <v>377</v>
      </c>
      <c r="C116" s="103" t="s">
        <v>379</v>
      </c>
      <c r="D116" s="111" t="s">
        <v>14</v>
      </c>
      <c r="E116" s="105" t="s">
        <v>446</v>
      </c>
      <c r="F116" s="108">
        <v>200</v>
      </c>
      <c r="G116" s="250">
        <f>G117</f>
        <v>100000</v>
      </c>
      <c r="H116" s="250">
        <f t="shared" si="33"/>
        <v>0</v>
      </c>
      <c r="I116" s="250">
        <f t="shared" si="30"/>
        <v>100000</v>
      </c>
    </row>
    <row r="117" spans="1:13" s="97" customFormat="1" ht="30.6" x14ac:dyDescent="0.3">
      <c r="A117" s="101" t="s">
        <v>56</v>
      </c>
      <c r="B117" s="102" t="s">
        <v>377</v>
      </c>
      <c r="C117" s="103" t="s">
        <v>379</v>
      </c>
      <c r="D117" s="111" t="s">
        <v>14</v>
      </c>
      <c r="E117" s="105" t="s">
        <v>446</v>
      </c>
      <c r="F117" s="108">
        <v>240</v>
      </c>
      <c r="G117" s="250">
        <v>100000</v>
      </c>
      <c r="H117" s="250">
        <v>0</v>
      </c>
      <c r="I117" s="250">
        <f t="shared" si="30"/>
        <v>100000</v>
      </c>
    </row>
    <row r="118" spans="1:13" s="97" customFormat="1" ht="30.6" x14ac:dyDescent="0.3">
      <c r="A118" s="101" t="s">
        <v>395</v>
      </c>
      <c r="B118" s="109" t="s">
        <v>377</v>
      </c>
      <c r="C118" s="103" t="s">
        <v>379</v>
      </c>
      <c r="D118" s="111" t="s">
        <v>14</v>
      </c>
      <c r="E118" s="105" t="s">
        <v>396</v>
      </c>
      <c r="F118" s="106"/>
      <c r="G118" s="250">
        <f>G119</f>
        <v>4050773.2399999998</v>
      </c>
      <c r="H118" s="250">
        <f t="shared" ref="H118:H121" si="34">H119</f>
        <v>3564707.9499999997</v>
      </c>
      <c r="I118" s="250">
        <f t="shared" si="30"/>
        <v>486065.29000000004</v>
      </c>
      <c r="K118" s="120"/>
      <c r="L118" s="120"/>
      <c r="M118" s="120"/>
    </row>
    <row r="119" spans="1:13" s="97" customFormat="1" ht="30.6" x14ac:dyDescent="0.3">
      <c r="A119" s="101" t="s">
        <v>397</v>
      </c>
      <c r="B119" s="109" t="s">
        <v>377</v>
      </c>
      <c r="C119" s="103" t="s">
        <v>379</v>
      </c>
      <c r="D119" s="111" t="s">
        <v>14</v>
      </c>
      <c r="E119" s="105" t="s">
        <v>398</v>
      </c>
      <c r="F119" s="106"/>
      <c r="G119" s="250">
        <f>G120</f>
        <v>4050773.2399999998</v>
      </c>
      <c r="H119" s="250">
        <f t="shared" si="34"/>
        <v>3564707.9499999997</v>
      </c>
      <c r="I119" s="250">
        <f t="shared" si="30"/>
        <v>486065.29000000004</v>
      </c>
    </row>
    <row r="120" spans="1:13" s="97" customFormat="1" ht="30.6" x14ac:dyDescent="0.3">
      <c r="A120" s="101" t="s">
        <v>399</v>
      </c>
      <c r="B120" s="102" t="s">
        <v>377</v>
      </c>
      <c r="C120" s="103" t="s">
        <v>379</v>
      </c>
      <c r="D120" s="113" t="s">
        <v>14</v>
      </c>
      <c r="E120" s="105" t="s">
        <v>400</v>
      </c>
      <c r="F120" s="106"/>
      <c r="G120" s="251">
        <f>G121+G123</f>
        <v>4050773.2399999998</v>
      </c>
      <c r="H120" s="251">
        <f t="shared" ref="H120:I120" si="35">H121+H123</f>
        <v>3564707.9499999997</v>
      </c>
      <c r="I120" s="251">
        <f t="shared" si="35"/>
        <v>486065.29000000004</v>
      </c>
    </row>
    <row r="121" spans="1:13" s="97" customFormat="1" ht="15.6" x14ac:dyDescent="0.3">
      <c r="A121" s="101" t="s">
        <v>392</v>
      </c>
      <c r="B121" s="102" t="s">
        <v>377</v>
      </c>
      <c r="C121" s="103" t="s">
        <v>379</v>
      </c>
      <c r="D121" s="113" t="s">
        <v>14</v>
      </c>
      <c r="E121" s="105" t="s">
        <v>400</v>
      </c>
      <c r="F121" s="106">
        <v>200</v>
      </c>
      <c r="G121" s="251">
        <f>G122</f>
        <v>4050216.67</v>
      </c>
      <c r="H121" s="251">
        <f t="shared" si="34"/>
        <v>3564151.38</v>
      </c>
      <c r="I121" s="250">
        <f t="shared" si="30"/>
        <v>486065.29000000004</v>
      </c>
    </row>
    <row r="122" spans="1:13" s="97" customFormat="1" ht="30.6" x14ac:dyDescent="0.3">
      <c r="A122" s="101" t="s">
        <v>56</v>
      </c>
      <c r="B122" s="102" t="s">
        <v>377</v>
      </c>
      <c r="C122" s="103" t="s">
        <v>379</v>
      </c>
      <c r="D122" s="113" t="s">
        <v>14</v>
      </c>
      <c r="E122" s="105" t="s">
        <v>400</v>
      </c>
      <c r="F122" s="106">
        <v>240</v>
      </c>
      <c r="G122" s="251">
        <v>4050216.67</v>
      </c>
      <c r="H122" s="251">
        <v>3564151.38</v>
      </c>
      <c r="I122" s="250">
        <f t="shared" si="30"/>
        <v>486065.29000000004</v>
      </c>
    </row>
    <row r="123" spans="1:13" s="97" customFormat="1" ht="15.6" x14ac:dyDescent="0.3">
      <c r="A123" s="101" t="s">
        <v>82</v>
      </c>
      <c r="B123" s="102" t="s">
        <v>377</v>
      </c>
      <c r="C123" s="103" t="s">
        <v>379</v>
      </c>
      <c r="D123" s="113" t="s">
        <v>14</v>
      </c>
      <c r="E123" s="105" t="s">
        <v>400</v>
      </c>
      <c r="F123" s="106">
        <v>800</v>
      </c>
      <c r="G123" s="251">
        <f>G124+G125</f>
        <v>556.57000000000005</v>
      </c>
      <c r="H123" s="251">
        <f t="shared" ref="H123:I123" si="36">H124+H125</f>
        <v>556.57000000000005</v>
      </c>
      <c r="I123" s="251">
        <f t="shared" si="36"/>
        <v>0</v>
      </c>
    </row>
    <row r="124" spans="1:13" s="97" customFormat="1" ht="15.6" x14ac:dyDescent="0.3">
      <c r="A124" s="101" t="s">
        <v>84</v>
      </c>
      <c r="B124" s="102" t="s">
        <v>377</v>
      </c>
      <c r="C124" s="103" t="s">
        <v>379</v>
      </c>
      <c r="D124" s="113" t="s">
        <v>14</v>
      </c>
      <c r="E124" s="105" t="s">
        <v>400</v>
      </c>
      <c r="F124" s="106">
        <v>830</v>
      </c>
      <c r="G124" s="251">
        <v>0</v>
      </c>
      <c r="H124" s="251">
        <v>0</v>
      </c>
      <c r="I124" s="250">
        <f>G124-H124</f>
        <v>0</v>
      </c>
    </row>
    <row r="125" spans="1:13" s="97" customFormat="1" ht="15.6" x14ac:dyDescent="0.3">
      <c r="A125" s="121" t="s">
        <v>88</v>
      </c>
      <c r="B125" s="102" t="s">
        <v>377</v>
      </c>
      <c r="C125" s="103" t="s">
        <v>379</v>
      </c>
      <c r="D125" s="113" t="s">
        <v>14</v>
      </c>
      <c r="E125" s="105" t="s">
        <v>400</v>
      </c>
      <c r="F125" s="106">
        <v>850</v>
      </c>
      <c r="G125" s="251">
        <v>556.57000000000005</v>
      </c>
      <c r="H125" s="251">
        <v>556.57000000000005</v>
      </c>
      <c r="I125" s="250">
        <f>G125-H125</f>
        <v>0</v>
      </c>
    </row>
    <row r="126" spans="1:13" s="97" customFormat="1" ht="45.6" x14ac:dyDescent="0.3">
      <c r="A126" s="101" t="s">
        <v>447</v>
      </c>
      <c r="B126" s="102" t="s">
        <v>377</v>
      </c>
      <c r="C126" s="103" t="s">
        <v>379</v>
      </c>
      <c r="D126" s="113" t="s">
        <v>14</v>
      </c>
      <c r="E126" s="105" t="s">
        <v>448</v>
      </c>
      <c r="F126" s="106"/>
      <c r="G126" s="251">
        <f>G127</f>
        <v>15000</v>
      </c>
      <c r="H126" s="251">
        <f t="shared" ref="H126:H129" si="37">H127</f>
        <v>0</v>
      </c>
      <c r="I126" s="250">
        <f t="shared" si="30"/>
        <v>15000</v>
      </c>
    </row>
    <row r="127" spans="1:13" s="97" customFormat="1" ht="45.6" x14ac:dyDescent="0.3">
      <c r="A127" s="101" t="s">
        <v>449</v>
      </c>
      <c r="B127" s="102" t="s">
        <v>377</v>
      </c>
      <c r="C127" s="103" t="s">
        <v>379</v>
      </c>
      <c r="D127" s="113" t="s">
        <v>14</v>
      </c>
      <c r="E127" s="105" t="s">
        <v>450</v>
      </c>
      <c r="F127" s="106"/>
      <c r="G127" s="251">
        <f>G128</f>
        <v>15000</v>
      </c>
      <c r="H127" s="251">
        <f t="shared" si="37"/>
        <v>0</v>
      </c>
      <c r="I127" s="250">
        <f t="shared" si="30"/>
        <v>15000</v>
      </c>
    </row>
    <row r="128" spans="1:13" s="97" customFormat="1" ht="45.6" x14ac:dyDescent="0.3">
      <c r="A128" s="101" t="s">
        <v>451</v>
      </c>
      <c r="B128" s="102" t="s">
        <v>377</v>
      </c>
      <c r="C128" s="103" t="s">
        <v>379</v>
      </c>
      <c r="D128" s="113" t="s">
        <v>14</v>
      </c>
      <c r="E128" s="105" t="s">
        <v>452</v>
      </c>
      <c r="F128" s="106"/>
      <c r="G128" s="251">
        <f>G129</f>
        <v>15000</v>
      </c>
      <c r="H128" s="251">
        <f t="shared" si="37"/>
        <v>0</v>
      </c>
      <c r="I128" s="250">
        <f t="shared" si="30"/>
        <v>15000</v>
      </c>
    </row>
    <row r="129" spans="1:9" s="97" customFormat="1" ht="15.6" x14ac:dyDescent="0.3">
      <c r="A129" s="101" t="s">
        <v>392</v>
      </c>
      <c r="B129" s="102" t="s">
        <v>377</v>
      </c>
      <c r="C129" s="103" t="s">
        <v>379</v>
      </c>
      <c r="D129" s="113" t="s">
        <v>14</v>
      </c>
      <c r="E129" s="105" t="s">
        <v>452</v>
      </c>
      <c r="F129" s="106">
        <v>200</v>
      </c>
      <c r="G129" s="251">
        <f>G130</f>
        <v>15000</v>
      </c>
      <c r="H129" s="251">
        <f t="shared" si="37"/>
        <v>0</v>
      </c>
      <c r="I129" s="250">
        <f t="shared" si="30"/>
        <v>15000</v>
      </c>
    </row>
    <row r="130" spans="1:9" s="97" customFormat="1" ht="30.6" x14ac:dyDescent="0.3">
      <c r="A130" s="101" t="s">
        <v>56</v>
      </c>
      <c r="B130" s="102" t="s">
        <v>377</v>
      </c>
      <c r="C130" s="103" t="s">
        <v>379</v>
      </c>
      <c r="D130" s="113" t="s">
        <v>14</v>
      </c>
      <c r="E130" s="105" t="s">
        <v>452</v>
      </c>
      <c r="F130" s="106">
        <v>240</v>
      </c>
      <c r="G130" s="251">
        <v>15000</v>
      </c>
      <c r="H130" s="251">
        <v>0</v>
      </c>
      <c r="I130" s="250">
        <f t="shared" si="30"/>
        <v>15000</v>
      </c>
    </row>
    <row r="131" spans="1:9" s="97" customFormat="1" ht="30.6" x14ac:dyDescent="0.3">
      <c r="A131" s="101" t="s">
        <v>453</v>
      </c>
      <c r="B131" s="102" t="s">
        <v>377</v>
      </c>
      <c r="C131" s="103" t="s">
        <v>379</v>
      </c>
      <c r="D131" s="113" t="s">
        <v>14</v>
      </c>
      <c r="E131" s="105" t="s">
        <v>454</v>
      </c>
      <c r="F131" s="106"/>
      <c r="G131" s="251">
        <f>G132</f>
        <v>100000</v>
      </c>
      <c r="H131" s="251">
        <f t="shared" ref="H131:H134" si="38">H132</f>
        <v>0</v>
      </c>
      <c r="I131" s="250">
        <f t="shared" si="30"/>
        <v>100000</v>
      </c>
    </row>
    <row r="132" spans="1:9" s="97" customFormat="1" ht="15.6" x14ac:dyDescent="0.3">
      <c r="A132" s="101" t="s">
        <v>455</v>
      </c>
      <c r="B132" s="102" t="s">
        <v>377</v>
      </c>
      <c r="C132" s="103" t="s">
        <v>379</v>
      </c>
      <c r="D132" s="113" t="s">
        <v>14</v>
      </c>
      <c r="E132" s="105" t="s">
        <v>456</v>
      </c>
      <c r="F132" s="106"/>
      <c r="G132" s="251">
        <f>G133</f>
        <v>100000</v>
      </c>
      <c r="H132" s="251">
        <f t="shared" si="38"/>
        <v>0</v>
      </c>
      <c r="I132" s="250">
        <f t="shared" si="30"/>
        <v>100000</v>
      </c>
    </row>
    <row r="133" spans="1:9" s="97" customFormat="1" ht="15.6" x14ac:dyDescent="0.3">
      <c r="A133" s="101" t="s">
        <v>457</v>
      </c>
      <c r="B133" s="102" t="s">
        <v>377</v>
      </c>
      <c r="C133" s="103" t="s">
        <v>379</v>
      </c>
      <c r="D133" s="113" t="s">
        <v>14</v>
      </c>
      <c r="E133" s="105" t="s">
        <v>458</v>
      </c>
      <c r="F133" s="106"/>
      <c r="G133" s="251">
        <f>G134</f>
        <v>100000</v>
      </c>
      <c r="H133" s="251">
        <f t="shared" si="38"/>
        <v>0</v>
      </c>
      <c r="I133" s="250">
        <f t="shared" si="30"/>
        <v>100000</v>
      </c>
    </row>
    <row r="134" spans="1:9" s="97" customFormat="1" ht="15.6" x14ac:dyDescent="0.3">
      <c r="A134" s="101" t="s">
        <v>392</v>
      </c>
      <c r="B134" s="102" t="s">
        <v>377</v>
      </c>
      <c r="C134" s="103" t="s">
        <v>379</v>
      </c>
      <c r="D134" s="113" t="s">
        <v>14</v>
      </c>
      <c r="E134" s="105" t="s">
        <v>458</v>
      </c>
      <c r="F134" s="106">
        <v>200</v>
      </c>
      <c r="G134" s="251">
        <f>G135</f>
        <v>100000</v>
      </c>
      <c r="H134" s="251">
        <f t="shared" si="38"/>
        <v>0</v>
      </c>
      <c r="I134" s="250">
        <f t="shared" si="30"/>
        <v>100000</v>
      </c>
    </row>
    <row r="135" spans="1:9" s="97" customFormat="1" ht="30.6" x14ac:dyDescent="0.3">
      <c r="A135" s="101" t="s">
        <v>56</v>
      </c>
      <c r="B135" s="102" t="s">
        <v>377</v>
      </c>
      <c r="C135" s="103" t="s">
        <v>379</v>
      </c>
      <c r="D135" s="113" t="s">
        <v>14</v>
      </c>
      <c r="E135" s="105" t="s">
        <v>458</v>
      </c>
      <c r="F135" s="106">
        <v>240</v>
      </c>
      <c r="G135" s="251">
        <v>100000</v>
      </c>
      <c r="H135" s="251">
        <v>0</v>
      </c>
      <c r="I135" s="250">
        <f t="shared" si="30"/>
        <v>100000</v>
      </c>
    </row>
    <row r="136" spans="1:9" s="97" customFormat="1" ht="47.4" customHeight="1" x14ac:dyDescent="0.3">
      <c r="A136" s="101" t="s">
        <v>938</v>
      </c>
      <c r="B136" s="102" t="s">
        <v>377</v>
      </c>
      <c r="C136" s="103" t="s">
        <v>379</v>
      </c>
      <c r="D136" s="113" t="s">
        <v>14</v>
      </c>
      <c r="E136" s="105" t="s">
        <v>935</v>
      </c>
      <c r="F136" s="106"/>
      <c r="G136" s="251">
        <f t="shared" ref="G136:H139" si="39">G137</f>
        <v>1500</v>
      </c>
      <c r="H136" s="251">
        <f t="shared" si="39"/>
        <v>1500</v>
      </c>
      <c r="I136" s="250">
        <f t="shared" si="30"/>
        <v>0</v>
      </c>
    </row>
    <row r="137" spans="1:9" s="97" customFormat="1" ht="34.200000000000003" customHeight="1" x14ac:dyDescent="0.3">
      <c r="A137" s="101" t="s">
        <v>939</v>
      </c>
      <c r="B137" s="102" t="s">
        <v>377</v>
      </c>
      <c r="C137" s="103" t="s">
        <v>379</v>
      </c>
      <c r="D137" s="113" t="s">
        <v>14</v>
      </c>
      <c r="E137" s="105" t="s">
        <v>936</v>
      </c>
      <c r="F137" s="106"/>
      <c r="G137" s="251">
        <f t="shared" si="39"/>
        <v>1500</v>
      </c>
      <c r="H137" s="251">
        <f t="shared" si="39"/>
        <v>1500</v>
      </c>
      <c r="I137" s="250">
        <f t="shared" si="30"/>
        <v>0</v>
      </c>
    </row>
    <row r="138" spans="1:9" s="97" customFormat="1" ht="30" customHeight="1" x14ac:dyDescent="0.3">
      <c r="A138" s="101" t="s">
        <v>940</v>
      </c>
      <c r="B138" s="102" t="s">
        <v>377</v>
      </c>
      <c r="C138" s="103" t="s">
        <v>379</v>
      </c>
      <c r="D138" s="113" t="s">
        <v>14</v>
      </c>
      <c r="E138" s="105" t="s">
        <v>937</v>
      </c>
      <c r="F138" s="106"/>
      <c r="G138" s="251">
        <f t="shared" si="39"/>
        <v>1500</v>
      </c>
      <c r="H138" s="251">
        <f t="shared" si="39"/>
        <v>1500</v>
      </c>
      <c r="I138" s="250">
        <f t="shared" si="30"/>
        <v>0</v>
      </c>
    </row>
    <row r="139" spans="1:9" s="97" customFormat="1" ht="15.6" x14ac:dyDescent="0.3">
      <c r="A139" s="101" t="s">
        <v>392</v>
      </c>
      <c r="B139" s="102" t="s">
        <v>377</v>
      </c>
      <c r="C139" s="103" t="s">
        <v>379</v>
      </c>
      <c r="D139" s="113" t="s">
        <v>14</v>
      </c>
      <c r="E139" s="105" t="s">
        <v>937</v>
      </c>
      <c r="F139" s="106">
        <v>200</v>
      </c>
      <c r="G139" s="251">
        <f t="shared" si="39"/>
        <v>1500</v>
      </c>
      <c r="H139" s="251">
        <f t="shared" si="39"/>
        <v>1500</v>
      </c>
      <c r="I139" s="250">
        <f t="shared" si="30"/>
        <v>0</v>
      </c>
    </row>
    <row r="140" spans="1:9" s="97" customFormat="1" ht="30.6" x14ac:dyDescent="0.3">
      <c r="A140" s="101" t="s">
        <v>56</v>
      </c>
      <c r="B140" s="102" t="s">
        <v>377</v>
      </c>
      <c r="C140" s="103" t="s">
        <v>379</v>
      </c>
      <c r="D140" s="113" t="s">
        <v>14</v>
      </c>
      <c r="E140" s="105" t="s">
        <v>937</v>
      </c>
      <c r="F140" s="106">
        <v>240</v>
      </c>
      <c r="G140" s="251">
        <v>1500</v>
      </c>
      <c r="H140" s="251">
        <v>1500</v>
      </c>
      <c r="I140" s="250">
        <f t="shared" si="30"/>
        <v>0</v>
      </c>
    </row>
    <row r="141" spans="1:9" s="97" customFormat="1" ht="15.6" x14ac:dyDescent="0.3">
      <c r="A141" s="101" t="s">
        <v>381</v>
      </c>
      <c r="B141" s="102" t="s">
        <v>377</v>
      </c>
      <c r="C141" s="103" t="s">
        <v>379</v>
      </c>
      <c r="D141" s="113" t="s">
        <v>14</v>
      </c>
      <c r="E141" s="105" t="s">
        <v>382</v>
      </c>
      <c r="F141" s="106"/>
      <c r="G141" s="251">
        <f>G142</f>
        <v>6324</v>
      </c>
      <c r="H141" s="251">
        <f t="shared" ref="H141:I144" si="40">H142</f>
        <v>6324</v>
      </c>
      <c r="I141" s="251">
        <f t="shared" si="40"/>
        <v>0</v>
      </c>
    </row>
    <row r="142" spans="1:9" s="97" customFormat="1" ht="15.6" x14ac:dyDescent="0.3">
      <c r="A142" s="101" t="s">
        <v>383</v>
      </c>
      <c r="B142" s="102" t="s">
        <v>377</v>
      </c>
      <c r="C142" s="103" t="s">
        <v>379</v>
      </c>
      <c r="D142" s="113" t="s">
        <v>14</v>
      </c>
      <c r="E142" s="105" t="s">
        <v>384</v>
      </c>
      <c r="F142" s="106"/>
      <c r="G142" s="251">
        <f>G143</f>
        <v>6324</v>
      </c>
      <c r="H142" s="251">
        <f t="shared" si="40"/>
        <v>6324</v>
      </c>
      <c r="I142" s="251">
        <f t="shared" si="40"/>
        <v>0</v>
      </c>
    </row>
    <row r="143" spans="1:9" s="97" customFormat="1" ht="31.95" customHeight="1" x14ac:dyDescent="0.3">
      <c r="A143" s="101" t="s">
        <v>865</v>
      </c>
      <c r="B143" s="102" t="s">
        <v>377</v>
      </c>
      <c r="C143" s="103" t="s">
        <v>379</v>
      </c>
      <c r="D143" s="113" t="s">
        <v>14</v>
      </c>
      <c r="E143" s="105" t="s">
        <v>420</v>
      </c>
      <c r="F143" s="106"/>
      <c r="G143" s="251">
        <f>G144</f>
        <v>6324</v>
      </c>
      <c r="H143" s="251">
        <f t="shared" si="40"/>
        <v>6324</v>
      </c>
      <c r="I143" s="251">
        <f t="shared" si="40"/>
        <v>0</v>
      </c>
    </row>
    <row r="144" spans="1:9" s="97" customFormat="1" ht="15.6" x14ac:dyDescent="0.3">
      <c r="A144" s="101" t="s">
        <v>82</v>
      </c>
      <c r="B144" s="102" t="s">
        <v>377</v>
      </c>
      <c r="C144" s="103" t="s">
        <v>379</v>
      </c>
      <c r="D144" s="113" t="s">
        <v>14</v>
      </c>
      <c r="E144" s="105" t="s">
        <v>420</v>
      </c>
      <c r="F144" s="106">
        <v>800</v>
      </c>
      <c r="G144" s="251">
        <f>G145</f>
        <v>6324</v>
      </c>
      <c r="H144" s="251">
        <f t="shared" si="40"/>
        <v>6324</v>
      </c>
      <c r="I144" s="251">
        <f t="shared" si="40"/>
        <v>0</v>
      </c>
    </row>
    <row r="145" spans="1:9" s="97" customFormat="1" ht="15.6" x14ac:dyDescent="0.3">
      <c r="A145" s="101" t="s">
        <v>88</v>
      </c>
      <c r="B145" s="102" t="s">
        <v>377</v>
      </c>
      <c r="C145" s="103" t="s">
        <v>379</v>
      </c>
      <c r="D145" s="113" t="s">
        <v>14</v>
      </c>
      <c r="E145" s="105" t="s">
        <v>420</v>
      </c>
      <c r="F145" s="106">
        <v>850</v>
      </c>
      <c r="G145" s="251">
        <v>6324</v>
      </c>
      <c r="H145" s="251">
        <v>6324</v>
      </c>
      <c r="I145" s="250">
        <f>G145-H145</f>
        <v>0</v>
      </c>
    </row>
    <row r="146" spans="1:9" s="97" customFormat="1" ht="15.6" x14ac:dyDescent="0.3">
      <c r="A146" s="101" t="s">
        <v>459</v>
      </c>
      <c r="B146" s="102" t="s">
        <v>377</v>
      </c>
      <c r="C146" s="103" t="s">
        <v>379</v>
      </c>
      <c r="D146" s="113" t="s">
        <v>14</v>
      </c>
      <c r="E146" s="105" t="s">
        <v>460</v>
      </c>
      <c r="F146" s="119"/>
      <c r="G146" s="251">
        <f>G147+G154+G157</f>
        <v>15806000</v>
      </c>
      <c r="H146" s="251">
        <f t="shared" ref="H146:I146" si="41">H147+H154+H157</f>
        <v>8807363</v>
      </c>
      <c r="I146" s="251">
        <f t="shared" si="41"/>
        <v>6998637.0000000009</v>
      </c>
    </row>
    <row r="147" spans="1:9" s="97" customFormat="1" ht="15.6" x14ac:dyDescent="0.3">
      <c r="A147" s="101" t="s">
        <v>461</v>
      </c>
      <c r="B147" s="102" t="s">
        <v>377</v>
      </c>
      <c r="C147" s="103" t="s">
        <v>379</v>
      </c>
      <c r="D147" s="113" t="s">
        <v>14</v>
      </c>
      <c r="E147" s="105" t="s">
        <v>462</v>
      </c>
      <c r="F147" s="119"/>
      <c r="G147" s="251">
        <f>G148+G150+G152</f>
        <v>15606000</v>
      </c>
      <c r="H147" s="251">
        <f t="shared" ref="H147:I147" si="42">H148+H150+H152</f>
        <v>8716963</v>
      </c>
      <c r="I147" s="251">
        <f t="shared" si="42"/>
        <v>6889037.0000000009</v>
      </c>
    </row>
    <row r="148" spans="1:9" s="97" customFormat="1" ht="45.6" x14ac:dyDescent="0.3">
      <c r="A148" s="101" t="s">
        <v>42</v>
      </c>
      <c r="B148" s="102" t="s">
        <v>377</v>
      </c>
      <c r="C148" s="103" t="s">
        <v>379</v>
      </c>
      <c r="D148" s="113" t="s">
        <v>14</v>
      </c>
      <c r="E148" s="105" t="s">
        <v>462</v>
      </c>
      <c r="F148" s="106">
        <v>100</v>
      </c>
      <c r="G148" s="251">
        <f>G149</f>
        <v>15142200</v>
      </c>
      <c r="H148" s="251">
        <f t="shared" ref="H148" si="43">H149</f>
        <v>8446390.5299999993</v>
      </c>
      <c r="I148" s="250">
        <f t="shared" si="30"/>
        <v>6695809.4700000007</v>
      </c>
    </row>
    <row r="149" spans="1:9" s="97" customFormat="1" ht="15.6" x14ac:dyDescent="0.3">
      <c r="A149" s="122" t="s">
        <v>63</v>
      </c>
      <c r="B149" s="102" t="s">
        <v>377</v>
      </c>
      <c r="C149" s="103" t="s">
        <v>379</v>
      </c>
      <c r="D149" s="113" t="s">
        <v>14</v>
      </c>
      <c r="E149" s="105" t="s">
        <v>462</v>
      </c>
      <c r="F149" s="123">
        <v>110</v>
      </c>
      <c r="G149" s="251">
        <v>15142200</v>
      </c>
      <c r="H149" s="251">
        <v>8446390.5299999993</v>
      </c>
      <c r="I149" s="250">
        <f t="shared" si="30"/>
        <v>6695809.4700000007</v>
      </c>
    </row>
    <row r="150" spans="1:9" s="97" customFormat="1" ht="15.6" x14ac:dyDescent="0.3">
      <c r="A150" s="133" t="s">
        <v>392</v>
      </c>
      <c r="B150" s="102" t="s">
        <v>377</v>
      </c>
      <c r="C150" s="103" t="s">
        <v>379</v>
      </c>
      <c r="D150" s="113" t="s">
        <v>14</v>
      </c>
      <c r="E150" s="105" t="s">
        <v>462</v>
      </c>
      <c r="F150" s="123">
        <v>200</v>
      </c>
      <c r="G150" s="251">
        <f>G151</f>
        <v>433800</v>
      </c>
      <c r="H150" s="251">
        <f t="shared" ref="H150" si="44">H151</f>
        <v>270572.46999999997</v>
      </c>
      <c r="I150" s="250">
        <f t="shared" si="30"/>
        <v>163227.53000000003</v>
      </c>
    </row>
    <row r="151" spans="1:9" s="97" customFormat="1" ht="30.6" x14ac:dyDescent="0.3">
      <c r="A151" s="133" t="s">
        <v>56</v>
      </c>
      <c r="B151" s="102" t="s">
        <v>377</v>
      </c>
      <c r="C151" s="103" t="s">
        <v>379</v>
      </c>
      <c r="D151" s="113" t="s">
        <v>14</v>
      </c>
      <c r="E151" s="105" t="s">
        <v>462</v>
      </c>
      <c r="F151" s="123">
        <v>240</v>
      </c>
      <c r="G151" s="251">
        <v>433800</v>
      </c>
      <c r="H151" s="251">
        <v>270572.46999999997</v>
      </c>
      <c r="I151" s="250">
        <f t="shared" si="30"/>
        <v>163227.53000000003</v>
      </c>
    </row>
    <row r="152" spans="1:9" s="97" customFormat="1" ht="15.6" x14ac:dyDescent="0.3">
      <c r="A152" s="101" t="s">
        <v>82</v>
      </c>
      <c r="B152" s="102" t="s">
        <v>377</v>
      </c>
      <c r="C152" s="103" t="s">
        <v>379</v>
      </c>
      <c r="D152" s="113" t="s">
        <v>14</v>
      </c>
      <c r="E152" s="105" t="s">
        <v>462</v>
      </c>
      <c r="F152" s="123">
        <v>800</v>
      </c>
      <c r="G152" s="251">
        <f>G153</f>
        <v>30000</v>
      </c>
      <c r="H152" s="251">
        <f t="shared" ref="H152:I152" si="45">H153</f>
        <v>0</v>
      </c>
      <c r="I152" s="251">
        <f t="shared" si="45"/>
        <v>30000</v>
      </c>
    </row>
    <row r="153" spans="1:9" s="97" customFormat="1" ht="15.6" x14ac:dyDescent="0.3">
      <c r="A153" s="101" t="s">
        <v>88</v>
      </c>
      <c r="B153" s="102" t="s">
        <v>377</v>
      </c>
      <c r="C153" s="103" t="s">
        <v>379</v>
      </c>
      <c r="D153" s="113" t="s">
        <v>14</v>
      </c>
      <c r="E153" s="105" t="s">
        <v>462</v>
      </c>
      <c r="F153" s="123">
        <v>850</v>
      </c>
      <c r="G153" s="251">
        <v>30000</v>
      </c>
      <c r="H153" s="251">
        <v>0</v>
      </c>
      <c r="I153" s="250">
        <f>G153-H153</f>
        <v>30000</v>
      </c>
    </row>
    <row r="154" spans="1:9" s="97" customFormat="1" ht="30.6" x14ac:dyDescent="0.3">
      <c r="A154" s="134" t="s">
        <v>463</v>
      </c>
      <c r="B154" s="102" t="s">
        <v>377</v>
      </c>
      <c r="C154" s="103" t="s">
        <v>379</v>
      </c>
      <c r="D154" s="135" t="s">
        <v>14</v>
      </c>
      <c r="E154" s="105" t="s">
        <v>464</v>
      </c>
      <c r="F154" s="123"/>
      <c r="G154" s="251">
        <f>G155</f>
        <v>200000</v>
      </c>
      <c r="H154" s="251">
        <f t="shared" ref="H154:H155" si="46">H155</f>
        <v>90400</v>
      </c>
      <c r="I154" s="250">
        <f t="shared" si="30"/>
        <v>109600</v>
      </c>
    </row>
    <row r="155" spans="1:9" s="97" customFormat="1" ht="15.6" x14ac:dyDescent="0.3">
      <c r="A155" s="136" t="s">
        <v>392</v>
      </c>
      <c r="B155" s="102" t="s">
        <v>377</v>
      </c>
      <c r="C155" s="103" t="s">
        <v>379</v>
      </c>
      <c r="D155" s="135" t="s">
        <v>14</v>
      </c>
      <c r="E155" s="105" t="s">
        <v>464</v>
      </c>
      <c r="F155" s="123">
        <v>200</v>
      </c>
      <c r="G155" s="251">
        <f>G156</f>
        <v>200000</v>
      </c>
      <c r="H155" s="251">
        <f t="shared" si="46"/>
        <v>90400</v>
      </c>
      <c r="I155" s="250">
        <f t="shared" si="30"/>
        <v>109600</v>
      </c>
    </row>
    <row r="156" spans="1:9" s="97" customFormat="1" ht="30.6" x14ac:dyDescent="0.3">
      <c r="A156" s="136" t="s">
        <v>56</v>
      </c>
      <c r="B156" s="102" t="s">
        <v>377</v>
      </c>
      <c r="C156" s="103" t="s">
        <v>379</v>
      </c>
      <c r="D156" s="135" t="s">
        <v>14</v>
      </c>
      <c r="E156" s="105" t="s">
        <v>464</v>
      </c>
      <c r="F156" s="123">
        <v>240</v>
      </c>
      <c r="G156" s="251">
        <v>200000</v>
      </c>
      <c r="H156" s="251">
        <v>90400</v>
      </c>
      <c r="I156" s="250">
        <f t="shared" si="30"/>
        <v>109600</v>
      </c>
    </row>
    <row r="157" spans="1:9" s="97" customFormat="1" ht="30.6" x14ac:dyDescent="0.3">
      <c r="A157" s="136" t="s">
        <v>741</v>
      </c>
      <c r="B157" s="102" t="s">
        <v>377</v>
      </c>
      <c r="C157" s="103" t="s">
        <v>379</v>
      </c>
      <c r="D157" s="135" t="s">
        <v>14</v>
      </c>
      <c r="E157" s="105" t="s">
        <v>742</v>
      </c>
      <c r="F157" s="123"/>
      <c r="G157" s="251">
        <f>G158</f>
        <v>0</v>
      </c>
      <c r="H157" s="251">
        <f t="shared" ref="H157:I158" si="47">H158</f>
        <v>0</v>
      </c>
      <c r="I157" s="251">
        <f t="shared" si="47"/>
        <v>0</v>
      </c>
    </row>
    <row r="158" spans="1:9" s="97" customFormat="1" ht="15.6" x14ac:dyDescent="0.3">
      <c r="A158" s="101" t="s">
        <v>82</v>
      </c>
      <c r="B158" s="102" t="s">
        <v>377</v>
      </c>
      <c r="C158" s="103" t="s">
        <v>379</v>
      </c>
      <c r="D158" s="135" t="s">
        <v>14</v>
      </c>
      <c r="E158" s="105" t="s">
        <v>742</v>
      </c>
      <c r="F158" s="123">
        <v>800</v>
      </c>
      <c r="G158" s="251">
        <f>G159</f>
        <v>0</v>
      </c>
      <c r="H158" s="251">
        <f t="shared" si="47"/>
        <v>0</v>
      </c>
      <c r="I158" s="251">
        <f t="shared" si="47"/>
        <v>0</v>
      </c>
    </row>
    <row r="159" spans="1:9" s="97" customFormat="1" ht="15.6" x14ac:dyDescent="0.3">
      <c r="A159" s="101" t="s">
        <v>88</v>
      </c>
      <c r="B159" s="102" t="s">
        <v>377</v>
      </c>
      <c r="C159" s="103" t="s">
        <v>379</v>
      </c>
      <c r="D159" s="135" t="s">
        <v>14</v>
      </c>
      <c r="E159" s="105" t="s">
        <v>742</v>
      </c>
      <c r="F159" s="123">
        <v>850</v>
      </c>
      <c r="G159" s="251">
        <v>0</v>
      </c>
      <c r="H159" s="251">
        <v>0</v>
      </c>
      <c r="I159" s="250">
        <f>G159-H159</f>
        <v>0</v>
      </c>
    </row>
    <row r="160" spans="1:9" s="97" customFormat="1" ht="15.6" x14ac:dyDescent="0.3">
      <c r="A160" s="210" t="s">
        <v>770</v>
      </c>
      <c r="B160" s="208" t="s">
        <v>377</v>
      </c>
      <c r="C160" s="209" t="s">
        <v>387</v>
      </c>
      <c r="D160" s="209"/>
      <c r="E160" s="142"/>
      <c r="F160" s="143"/>
      <c r="G160" s="252">
        <f t="shared" ref="G160:G165" si="48">G161</f>
        <v>576919.80000000005</v>
      </c>
      <c r="H160" s="252">
        <f t="shared" ref="H160:I165" si="49">H161</f>
        <v>576919.80000000005</v>
      </c>
      <c r="I160" s="252">
        <f t="shared" si="49"/>
        <v>0</v>
      </c>
    </row>
    <row r="161" spans="1:9" s="97" customFormat="1" ht="34.200000000000003" customHeight="1" x14ac:dyDescent="0.3">
      <c r="A161" s="210" t="s">
        <v>771</v>
      </c>
      <c r="B161" s="208" t="s">
        <v>377</v>
      </c>
      <c r="C161" s="209" t="s">
        <v>387</v>
      </c>
      <c r="D161" s="209" t="s">
        <v>475</v>
      </c>
      <c r="E161" s="142"/>
      <c r="F161" s="143"/>
      <c r="G161" s="252">
        <f t="shared" si="48"/>
        <v>576919.80000000005</v>
      </c>
      <c r="H161" s="252">
        <f t="shared" ref="H161:I163" si="50">H162</f>
        <v>576919.80000000005</v>
      </c>
      <c r="I161" s="252">
        <f t="shared" si="50"/>
        <v>0</v>
      </c>
    </row>
    <row r="162" spans="1:9" s="97" customFormat="1" ht="48" customHeight="1" x14ac:dyDescent="0.3">
      <c r="A162" s="136" t="s">
        <v>793</v>
      </c>
      <c r="B162" s="206" t="s">
        <v>377</v>
      </c>
      <c r="C162" s="207" t="s">
        <v>387</v>
      </c>
      <c r="D162" s="207" t="s">
        <v>475</v>
      </c>
      <c r="E162" s="139" t="s">
        <v>789</v>
      </c>
      <c r="F162" s="143"/>
      <c r="G162" s="251">
        <f t="shared" si="48"/>
        <v>576919.80000000005</v>
      </c>
      <c r="H162" s="251">
        <f t="shared" si="50"/>
        <v>576919.80000000005</v>
      </c>
      <c r="I162" s="251">
        <f t="shared" si="50"/>
        <v>0</v>
      </c>
    </row>
    <row r="163" spans="1:9" s="97" customFormat="1" ht="34.200000000000003" customHeight="1" x14ac:dyDescent="0.3">
      <c r="A163" s="136" t="s">
        <v>792</v>
      </c>
      <c r="B163" s="206" t="s">
        <v>377</v>
      </c>
      <c r="C163" s="207" t="s">
        <v>387</v>
      </c>
      <c r="D163" s="207" t="s">
        <v>475</v>
      </c>
      <c r="E163" s="139" t="s">
        <v>790</v>
      </c>
      <c r="F163" s="143"/>
      <c r="G163" s="251">
        <f t="shared" si="48"/>
        <v>576919.80000000005</v>
      </c>
      <c r="H163" s="251">
        <f t="shared" si="50"/>
        <v>576919.80000000005</v>
      </c>
      <c r="I163" s="251">
        <f t="shared" si="50"/>
        <v>0</v>
      </c>
    </row>
    <row r="164" spans="1:9" s="97" customFormat="1" ht="37.200000000000003" customHeight="1" x14ac:dyDescent="0.3">
      <c r="A164" s="136" t="s">
        <v>791</v>
      </c>
      <c r="B164" s="206" t="s">
        <v>377</v>
      </c>
      <c r="C164" s="207" t="s">
        <v>387</v>
      </c>
      <c r="D164" s="207" t="s">
        <v>475</v>
      </c>
      <c r="E164" s="139" t="s">
        <v>788</v>
      </c>
      <c r="F164" s="123"/>
      <c r="G164" s="251">
        <f t="shared" si="48"/>
        <v>576919.80000000005</v>
      </c>
      <c r="H164" s="251">
        <f t="shared" si="49"/>
        <v>576919.80000000005</v>
      </c>
      <c r="I164" s="251">
        <f t="shared" si="49"/>
        <v>0</v>
      </c>
    </row>
    <row r="165" spans="1:9" s="97" customFormat="1" ht="15.6" x14ac:dyDescent="0.3">
      <c r="A165" s="136" t="s">
        <v>392</v>
      </c>
      <c r="B165" s="206" t="s">
        <v>377</v>
      </c>
      <c r="C165" s="207" t="s">
        <v>387</v>
      </c>
      <c r="D165" s="207" t="s">
        <v>475</v>
      </c>
      <c r="E165" s="139" t="s">
        <v>788</v>
      </c>
      <c r="F165" s="123">
        <v>200</v>
      </c>
      <c r="G165" s="251">
        <f t="shared" si="48"/>
        <v>576919.80000000005</v>
      </c>
      <c r="H165" s="251">
        <f t="shared" si="49"/>
        <v>576919.80000000005</v>
      </c>
      <c r="I165" s="251">
        <f t="shared" si="49"/>
        <v>0</v>
      </c>
    </row>
    <row r="166" spans="1:9" s="97" customFormat="1" ht="30.6" x14ac:dyDescent="0.3">
      <c r="A166" s="136" t="s">
        <v>56</v>
      </c>
      <c r="B166" s="206" t="s">
        <v>377</v>
      </c>
      <c r="C166" s="207" t="s">
        <v>387</v>
      </c>
      <c r="D166" s="207" t="s">
        <v>475</v>
      </c>
      <c r="E166" s="139" t="s">
        <v>788</v>
      </c>
      <c r="F166" s="123">
        <v>240</v>
      </c>
      <c r="G166" s="251">
        <v>576919.80000000005</v>
      </c>
      <c r="H166" s="251">
        <v>576919.80000000005</v>
      </c>
      <c r="I166" s="250">
        <f>G166-H166</f>
        <v>0</v>
      </c>
    </row>
    <row r="167" spans="1:9" s="97" customFormat="1" ht="15.6" x14ac:dyDescent="0.3">
      <c r="A167" s="114" t="s">
        <v>465</v>
      </c>
      <c r="B167" s="208" t="s">
        <v>377</v>
      </c>
      <c r="C167" s="209" t="s">
        <v>394</v>
      </c>
      <c r="D167" s="104"/>
      <c r="E167" s="139"/>
      <c r="F167" s="123"/>
      <c r="G167" s="252">
        <f>G168+G179+G202+G225+G190</f>
        <v>65802220.390000008</v>
      </c>
      <c r="H167" s="252">
        <f>H168+H179+H202+H225+H190</f>
        <v>13092351.59</v>
      </c>
      <c r="I167" s="252">
        <f>I168+I179+I202+I225+I190</f>
        <v>52709868.800000004</v>
      </c>
    </row>
    <row r="168" spans="1:9" s="97" customFormat="1" ht="15.6" x14ac:dyDescent="0.3">
      <c r="A168" s="211" t="s">
        <v>140</v>
      </c>
      <c r="B168" s="99" t="s">
        <v>377</v>
      </c>
      <c r="C168" s="93" t="s">
        <v>394</v>
      </c>
      <c r="D168" s="94" t="s">
        <v>423</v>
      </c>
      <c r="E168" s="112"/>
      <c r="F168" s="140"/>
      <c r="G168" s="249">
        <f>G174+G169</f>
        <v>3279763.77</v>
      </c>
      <c r="H168" s="249">
        <f>H174+H169</f>
        <v>588000</v>
      </c>
      <c r="I168" s="249">
        <f t="shared" si="30"/>
        <v>2691763.77</v>
      </c>
    </row>
    <row r="169" spans="1:9" s="97" customFormat="1" ht="33.6" customHeight="1" x14ac:dyDescent="0.3">
      <c r="A169" s="132" t="s">
        <v>944</v>
      </c>
      <c r="B169" s="109" t="s">
        <v>377</v>
      </c>
      <c r="C169" s="110" t="s">
        <v>394</v>
      </c>
      <c r="D169" s="111" t="s">
        <v>423</v>
      </c>
      <c r="E169" s="112" t="s">
        <v>941</v>
      </c>
      <c r="F169" s="140"/>
      <c r="G169" s="250">
        <f t="shared" ref="G169:H172" si="51">G170</f>
        <v>1972563.77</v>
      </c>
      <c r="H169" s="250">
        <f t="shared" si="51"/>
        <v>0</v>
      </c>
      <c r="I169" s="250">
        <f t="shared" si="30"/>
        <v>1972563.77</v>
      </c>
    </row>
    <row r="170" spans="1:9" s="97" customFormat="1" ht="34.799999999999997" customHeight="1" x14ac:dyDescent="0.3">
      <c r="A170" s="132" t="s">
        <v>945</v>
      </c>
      <c r="B170" s="109" t="s">
        <v>377</v>
      </c>
      <c r="C170" s="110" t="s">
        <v>394</v>
      </c>
      <c r="D170" s="111" t="s">
        <v>423</v>
      </c>
      <c r="E170" s="112" t="s">
        <v>942</v>
      </c>
      <c r="F170" s="140"/>
      <c r="G170" s="250">
        <f t="shared" si="51"/>
        <v>1972563.77</v>
      </c>
      <c r="H170" s="250">
        <f t="shared" si="51"/>
        <v>0</v>
      </c>
      <c r="I170" s="250">
        <f t="shared" si="30"/>
        <v>1972563.77</v>
      </c>
    </row>
    <row r="171" spans="1:9" s="97" customFormat="1" ht="30" customHeight="1" x14ac:dyDescent="0.3">
      <c r="A171" s="132" t="s">
        <v>946</v>
      </c>
      <c r="B171" s="109" t="s">
        <v>377</v>
      </c>
      <c r="C171" s="110" t="s">
        <v>394</v>
      </c>
      <c r="D171" s="111" t="s">
        <v>423</v>
      </c>
      <c r="E171" s="112" t="s">
        <v>943</v>
      </c>
      <c r="F171" s="140"/>
      <c r="G171" s="250">
        <f t="shared" si="51"/>
        <v>1972563.77</v>
      </c>
      <c r="H171" s="250">
        <f t="shared" si="51"/>
        <v>0</v>
      </c>
      <c r="I171" s="250">
        <f t="shared" si="30"/>
        <v>1972563.77</v>
      </c>
    </row>
    <row r="172" spans="1:9" s="97" customFormat="1" ht="15.6" x14ac:dyDescent="0.3">
      <c r="A172" s="136" t="s">
        <v>392</v>
      </c>
      <c r="B172" s="109" t="s">
        <v>377</v>
      </c>
      <c r="C172" s="110" t="s">
        <v>394</v>
      </c>
      <c r="D172" s="111" t="s">
        <v>423</v>
      </c>
      <c r="E172" s="112" t="s">
        <v>943</v>
      </c>
      <c r="F172" s="140">
        <v>200</v>
      </c>
      <c r="G172" s="250">
        <f t="shared" si="51"/>
        <v>1972563.77</v>
      </c>
      <c r="H172" s="250">
        <f t="shared" si="51"/>
        <v>0</v>
      </c>
      <c r="I172" s="250">
        <f t="shared" si="30"/>
        <v>1972563.77</v>
      </c>
    </row>
    <row r="173" spans="1:9" s="97" customFormat="1" ht="30.6" x14ac:dyDescent="0.3">
      <c r="A173" s="136" t="s">
        <v>56</v>
      </c>
      <c r="B173" s="109" t="s">
        <v>377</v>
      </c>
      <c r="C173" s="110" t="s">
        <v>394</v>
      </c>
      <c r="D173" s="111" t="s">
        <v>423</v>
      </c>
      <c r="E173" s="112" t="s">
        <v>943</v>
      </c>
      <c r="F173" s="140">
        <v>240</v>
      </c>
      <c r="G173" s="250">
        <v>1972563.77</v>
      </c>
      <c r="H173" s="250">
        <v>0</v>
      </c>
      <c r="I173" s="250">
        <f t="shared" si="30"/>
        <v>1972563.77</v>
      </c>
    </row>
    <row r="174" spans="1:9" s="97" customFormat="1" ht="15.6" x14ac:dyDescent="0.3">
      <c r="A174" s="132" t="s">
        <v>401</v>
      </c>
      <c r="B174" s="109" t="s">
        <v>377</v>
      </c>
      <c r="C174" s="110" t="s">
        <v>394</v>
      </c>
      <c r="D174" s="111" t="s">
        <v>423</v>
      </c>
      <c r="E174" s="112" t="s">
        <v>402</v>
      </c>
      <c r="F174" s="140"/>
      <c r="G174" s="250">
        <f>G175</f>
        <v>1307200</v>
      </c>
      <c r="H174" s="250">
        <f t="shared" ref="H174:H177" si="52">H175</f>
        <v>588000</v>
      </c>
      <c r="I174" s="250">
        <f t="shared" si="30"/>
        <v>719200</v>
      </c>
    </row>
    <row r="175" spans="1:9" s="97" customFormat="1" ht="15.6" x14ac:dyDescent="0.3">
      <c r="A175" s="132" t="s">
        <v>403</v>
      </c>
      <c r="B175" s="109" t="s">
        <v>377</v>
      </c>
      <c r="C175" s="110" t="s">
        <v>394</v>
      </c>
      <c r="D175" s="111" t="s">
        <v>423</v>
      </c>
      <c r="E175" s="131" t="s">
        <v>404</v>
      </c>
      <c r="F175" s="140"/>
      <c r="G175" s="250">
        <f>G176</f>
        <v>1307200</v>
      </c>
      <c r="H175" s="250">
        <f t="shared" si="52"/>
        <v>588000</v>
      </c>
      <c r="I175" s="250">
        <f t="shared" si="30"/>
        <v>719200</v>
      </c>
    </row>
    <row r="176" spans="1:9" s="97" customFormat="1" ht="45.6" x14ac:dyDescent="0.3">
      <c r="A176" s="101" t="s">
        <v>466</v>
      </c>
      <c r="B176" s="109" t="s">
        <v>377</v>
      </c>
      <c r="C176" s="110" t="s">
        <v>394</v>
      </c>
      <c r="D176" s="111" t="s">
        <v>423</v>
      </c>
      <c r="E176" s="105" t="s">
        <v>467</v>
      </c>
      <c r="F176" s="108"/>
      <c r="G176" s="250">
        <f>G177</f>
        <v>1307200</v>
      </c>
      <c r="H176" s="250">
        <f t="shared" si="52"/>
        <v>588000</v>
      </c>
      <c r="I176" s="250">
        <f t="shared" si="30"/>
        <v>719200</v>
      </c>
    </row>
    <row r="177" spans="1:9" s="97" customFormat="1" ht="15.6" x14ac:dyDescent="0.3">
      <c r="A177" s="122" t="s">
        <v>392</v>
      </c>
      <c r="B177" s="102" t="s">
        <v>377</v>
      </c>
      <c r="C177" s="103" t="s">
        <v>394</v>
      </c>
      <c r="D177" s="113" t="s">
        <v>423</v>
      </c>
      <c r="E177" s="105" t="s">
        <v>467</v>
      </c>
      <c r="F177" s="106">
        <v>200</v>
      </c>
      <c r="G177" s="251">
        <f>G178</f>
        <v>1307200</v>
      </c>
      <c r="H177" s="251">
        <f t="shared" si="52"/>
        <v>588000</v>
      </c>
      <c r="I177" s="250">
        <f t="shared" si="30"/>
        <v>719200</v>
      </c>
    </row>
    <row r="178" spans="1:9" s="97" customFormat="1" ht="30.6" x14ac:dyDescent="0.3">
      <c r="A178" s="122" t="s">
        <v>56</v>
      </c>
      <c r="B178" s="102" t="s">
        <v>377</v>
      </c>
      <c r="C178" s="103" t="s">
        <v>394</v>
      </c>
      <c r="D178" s="113" t="s">
        <v>423</v>
      </c>
      <c r="E178" s="105" t="s">
        <v>467</v>
      </c>
      <c r="F178" s="106">
        <v>240</v>
      </c>
      <c r="G178" s="251">
        <v>1307200</v>
      </c>
      <c r="H178" s="251">
        <v>588000</v>
      </c>
      <c r="I178" s="250">
        <f t="shared" si="30"/>
        <v>719200</v>
      </c>
    </row>
    <row r="179" spans="1:9" s="73" customFormat="1" ht="15.6" x14ac:dyDescent="0.3">
      <c r="A179" s="114" t="s">
        <v>145</v>
      </c>
      <c r="B179" s="137" t="s">
        <v>377</v>
      </c>
      <c r="C179" s="138" t="s">
        <v>394</v>
      </c>
      <c r="D179" s="141" t="s">
        <v>426</v>
      </c>
      <c r="E179" s="142"/>
      <c r="F179" s="143"/>
      <c r="G179" s="254">
        <f>G180+G185</f>
        <v>0</v>
      </c>
      <c r="H179" s="254">
        <f t="shared" ref="H179:I179" si="53">H180+H185</f>
        <v>0</v>
      </c>
      <c r="I179" s="254">
        <f t="shared" si="53"/>
        <v>0</v>
      </c>
    </row>
    <row r="180" spans="1:9" s="97" customFormat="1" ht="45.6" x14ac:dyDescent="0.3">
      <c r="A180" s="101" t="s">
        <v>468</v>
      </c>
      <c r="B180" s="105" t="s">
        <v>377</v>
      </c>
      <c r="C180" s="103" t="s">
        <v>394</v>
      </c>
      <c r="D180" s="113" t="s">
        <v>426</v>
      </c>
      <c r="E180" s="105" t="s">
        <v>469</v>
      </c>
      <c r="F180" s="106"/>
      <c r="G180" s="251">
        <f t="shared" ref="G180:H183" si="54">G181</f>
        <v>0</v>
      </c>
      <c r="H180" s="253">
        <f t="shared" si="54"/>
        <v>0</v>
      </c>
      <c r="I180" s="250">
        <f t="shared" si="30"/>
        <v>0</v>
      </c>
    </row>
    <row r="181" spans="1:9" s="97" customFormat="1" ht="30.6" x14ac:dyDescent="0.3">
      <c r="A181" s="101" t="s">
        <v>470</v>
      </c>
      <c r="B181" s="105" t="s">
        <v>377</v>
      </c>
      <c r="C181" s="103" t="s">
        <v>394</v>
      </c>
      <c r="D181" s="113" t="s">
        <v>426</v>
      </c>
      <c r="E181" s="105" t="s">
        <v>471</v>
      </c>
      <c r="F181" s="106"/>
      <c r="G181" s="251">
        <f t="shared" si="54"/>
        <v>0</v>
      </c>
      <c r="H181" s="253">
        <f t="shared" si="54"/>
        <v>0</v>
      </c>
      <c r="I181" s="250">
        <f t="shared" si="30"/>
        <v>0</v>
      </c>
    </row>
    <row r="182" spans="1:9" s="97" customFormat="1" ht="30" x14ac:dyDescent="0.3">
      <c r="A182" s="144" t="s">
        <v>472</v>
      </c>
      <c r="B182" s="105" t="s">
        <v>377</v>
      </c>
      <c r="C182" s="103" t="s">
        <v>394</v>
      </c>
      <c r="D182" s="113" t="s">
        <v>426</v>
      </c>
      <c r="E182" s="105" t="s">
        <v>473</v>
      </c>
      <c r="F182" s="106"/>
      <c r="G182" s="251">
        <f t="shared" si="54"/>
        <v>0</v>
      </c>
      <c r="H182" s="253">
        <f t="shared" si="54"/>
        <v>0</v>
      </c>
      <c r="I182" s="250">
        <f t="shared" si="30"/>
        <v>0</v>
      </c>
    </row>
    <row r="183" spans="1:9" s="97" customFormat="1" ht="15.6" x14ac:dyDescent="0.3">
      <c r="A183" s="133" t="s">
        <v>392</v>
      </c>
      <c r="B183" s="105" t="s">
        <v>377</v>
      </c>
      <c r="C183" s="103" t="s">
        <v>394</v>
      </c>
      <c r="D183" s="113" t="s">
        <v>426</v>
      </c>
      <c r="E183" s="105" t="s">
        <v>473</v>
      </c>
      <c r="F183" s="106">
        <v>200</v>
      </c>
      <c r="G183" s="251">
        <f t="shared" si="54"/>
        <v>0</v>
      </c>
      <c r="H183" s="253">
        <f t="shared" si="54"/>
        <v>0</v>
      </c>
      <c r="I183" s="250">
        <f t="shared" si="30"/>
        <v>0</v>
      </c>
    </row>
    <row r="184" spans="1:9" s="97" customFormat="1" ht="30.6" x14ac:dyDescent="0.3">
      <c r="A184" s="133" t="s">
        <v>56</v>
      </c>
      <c r="B184" s="105" t="s">
        <v>377</v>
      </c>
      <c r="C184" s="103" t="s">
        <v>394</v>
      </c>
      <c r="D184" s="113" t="s">
        <v>426</v>
      </c>
      <c r="E184" s="105" t="s">
        <v>473</v>
      </c>
      <c r="F184" s="106">
        <v>240</v>
      </c>
      <c r="G184" s="251">
        <v>0</v>
      </c>
      <c r="H184" s="251">
        <v>0</v>
      </c>
      <c r="I184" s="250">
        <f t="shared" si="30"/>
        <v>0</v>
      </c>
    </row>
    <row r="185" spans="1:9" s="97" customFormat="1" ht="15.6" x14ac:dyDescent="0.3">
      <c r="A185" s="132" t="s">
        <v>401</v>
      </c>
      <c r="B185" s="105" t="s">
        <v>377</v>
      </c>
      <c r="C185" s="103" t="s">
        <v>394</v>
      </c>
      <c r="D185" s="113" t="s">
        <v>426</v>
      </c>
      <c r="E185" s="105" t="s">
        <v>402</v>
      </c>
      <c r="F185" s="123"/>
      <c r="G185" s="251">
        <f>G186</f>
        <v>0</v>
      </c>
      <c r="H185" s="251">
        <f t="shared" ref="H185:I188" si="55">H186</f>
        <v>0</v>
      </c>
      <c r="I185" s="251">
        <f t="shared" si="55"/>
        <v>0</v>
      </c>
    </row>
    <row r="186" spans="1:9" s="97" customFormat="1" ht="15.6" x14ac:dyDescent="0.3">
      <c r="A186" s="101" t="s">
        <v>484</v>
      </c>
      <c r="B186" s="105" t="s">
        <v>377</v>
      </c>
      <c r="C186" s="103" t="s">
        <v>394</v>
      </c>
      <c r="D186" s="113" t="s">
        <v>426</v>
      </c>
      <c r="E186" s="105" t="s">
        <v>412</v>
      </c>
      <c r="F186" s="123"/>
      <c r="G186" s="251">
        <f>G187</f>
        <v>0</v>
      </c>
      <c r="H186" s="251">
        <f t="shared" si="55"/>
        <v>0</v>
      </c>
      <c r="I186" s="251">
        <f t="shared" si="55"/>
        <v>0</v>
      </c>
    </row>
    <row r="187" spans="1:9" s="97" customFormat="1" ht="90.6" x14ac:dyDescent="0.3">
      <c r="A187" s="145" t="s">
        <v>744</v>
      </c>
      <c r="B187" s="105" t="s">
        <v>377</v>
      </c>
      <c r="C187" s="103" t="s">
        <v>394</v>
      </c>
      <c r="D187" s="113" t="s">
        <v>426</v>
      </c>
      <c r="E187" s="105" t="s">
        <v>743</v>
      </c>
      <c r="F187" s="123"/>
      <c r="G187" s="251">
        <f>G188</f>
        <v>0</v>
      </c>
      <c r="H187" s="251">
        <f t="shared" si="55"/>
        <v>0</v>
      </c>
      <c r="I187" s="251">
        <f t="shared" si="55"/>
        <v>0</v>
      </c>
    </row>
    <row r="188" spans="1:9" s="97" customFormat="1" ht="15.6" x14ac:dyDescent="0.3">
      <c r="A188" s="133" t="s">
        <v>392</v>
      </c>
      <c r="B188" s="105" t="s">
        <v>377</v>
      </c>
      <c r="C188" s="103" t="s">
        <v>394</v>
      </c>
      <c r="D188" s="113" t="s">
        <v>426</v>
      </c>
      <c r="E188" s="105" t="s">
        <v>743</v>
      </c>
      <c r="F188" s="123">
        <v>200</v>
      </c>
      <c r="G188" s="251">
        <f>G189</f>
        <v>0</v>
      </c>
      <c r="H188" s="251">
        <f t="shared" si="55"/>
        <v>0</v>
      </c>
      <c r="I188" s="251">
        <f t="shared" si="55"/>
        <v>0</v>
      </c>
    </row>
    <row r="189" spans="1:9" s="97" customFormat="1" ht="30.6" x14ac:dyDescent="0.3">
      <c r="A189" s="133" t="s">
        <v>56</v>
      </c>
      <c r="B189" s="105" t="s">
        <v>377</v>
      </c>
      <c r="C189" s="103" t="s">
        <v>394</v>
      </c>
      <c r="D189" s="113" t="s">
        <v>426</v>
      </c>
      <c r="E189" s="105" t="s">
        <v>743</v>
      </c>
      <c r="F189" s="123">
        <v>240</v>
      </c>
      <c r="G189" s="251">
        <v>0</v>
      </c>
      <c r="H189" s="251">
        <v>0</v>
      </c>
      <c r="I189" s="250">
        <f>G189-H189</f>
        <v>0</v>
      </c>
    </row>
    <row r="190" spans="1:9" s="97" customFormat="1" ht="23.4" customHeight="1" x14ac:dyDescent="0.3">
      <c r="A190" s="213" t="s">
        <v>776</v>
      </c>
      <c r="B190" s="214" t="s">
        <v>377</v>
      </c>
      <c r="C190" s="209" t="s">
        <v>394</v>
      </c>
      <c r="D190" s="209" t="s">
        <v>655</v>
      </c>
      <c r="E190" s="214"/>
      <c r="F190" s="214"/>
      <c r="G190" s="252">
        <f>G191+G197</f>
        <v>13878846.99</v>
      </c>
      <c r="H190" s="252">
        <f t="shared" ref="H190:I190" si="56">H191+H197</f>
        <v>3980122.7699999996</v>
      </c>
      <c r="I190" s="252">
        <f t="shared" si="56"/>
        <v>9898724.2200000007</v>
      </c>
    </row>
    <row r="191" spans="1:9" s="97" customFormat="1" ht="36.6" customHeight="1" x14ac:dyDescent="0.3">
      <c r="A191" s="145" t="s">
        <v>799</v>
      </c>
      <c r="B191" s="212" t="s">
        <v>377</v>
      </c>
      <c r="C191" s="207" t="s">
        <v>394</v>
      </c>
      <c r="D191" s="207" t="s">
        <v>655</v>
      </c>
      <c r="E191" s="212" t="s">
        <v>794</v>
      </c>
      <c r="F191" s="212"/>
      <c r="G191" s="251">
        <f t="shared" ref="G191:G195" si="57">G192</f>
        <v>13200000</v>
      </c>
      <c r="H191" s="251">
        <f t="shared" ref="H191:I195" si="58">H192</f>
        <v>3651275.78</v>
      </c>
      <c r="I191" s="251">
        <f t="shared" si="58"/>
        <v>9548724.2200000007</v>
      </c>
    </row>
    <row r="192" spans="1:9" s="97" customFormat="1" ht="48.6" customHeight="1" x14ac:dyDescent="0.3">
      <c r="A192" s="145" t="s">
        <v>800</v>
      </c>
      <c r="B192" s="212" t="s">
        <v>377</v>
      </c>
      <c r="C192" s="207" t="s">
        <v>394</v>
      </c>
      <c r="D192" s="207" t="s">
        <v>655</v>
      </c>
      <c r="E192" s="212" t="s">
        <v>797</v>
      </c>
      <c r="F192" s="212"/>
      <c r="G192" s="251">
        <f t="shared" si="57"/>
        <v>13200000</v>
      </c>
      <c r="H192" s="251">
        <f t="shared" si="58"/>
        <v>3651275.78</v>
      </c>
      <c r="I192" s="251">
        <f t="shared" si="58"/>
        <v>9548724.2200000007</v>
      </c>
    </row>
    <row r="193" spans="1:9" s="97" customFormat="1" ht="29.4" customHeight="1" x14ac:dyDescent="0.3">
      <c r="A193" s="145" t="s">
        <v>801</v>
      </c>
      <c r="B193" s="212" t="s">
        <v>377</v>
      </c>
      <c r="C193" s="207" t="s">
        <v>394</v>
      </c>
      <c r="D193" s="207" t="s">
        <v>655</v>
      </c>
      <c r="E193" s="212" t="s">
        <v>795</v>
      </c>
      <c r="F193" s="212"/>
      <c r="G193" s="251">
        <f t="shared" si="57"/>
        <v>13200000</v>
      </c>
      <c r="H193" s="251">
        <f t="shared" si="58"/>
        <v>3651275.78</v>
      </c>
      <c r="I193" s="251">
        <f t="shared" si="58"/>
        <v>9548724.2200000007</v>
      </c>
    </row>
    <row r="194" spans="1:9" s="97" customFormat="1" ht="33" customHeight="1" x14ac:dyDescent="0.3">
      <c r="A194" s="145" t="s">
        <v>802</v>
      </c>
      <c r="B194" s="212" t="s">
        <v>377</v>
      </c>
      <c r="C194" s="207" t="s">
        <v>394</v>
      </c>
      <c r="D194" s="207" t="s">
        <v>655</v>
      </c>
      <c r="E194" s="212" t="s">
        <v>796</v>
      </c>
      <c r="F194" s="212"/>
      <c r="G194" s="251">
        <f t="shared" si="57"/>
        <v>13200000</v>
      </c>
      <c r="H194" s="251">
        <f t="shared" si="58"/>
        <v>3651275.78</v>
      </c>
      <c r="I194" s="251">
        <f t="shared" si="58"/>
        <v>9548724.2200000007</v>
      </c>
    </row>
    <row r="195" spans="1:9" s="97" customFormat="1" ht="15.6" x14ac:dyDescent="0.3">
      <c r="A195" s="133" t="s">
        <v>392</v>
      </c>
      <c r="B195" s="212" t="s">
        <v>377</v>
      </c>
      <c r="C195" s="207" t="s">
        <v>394</v>
      </c>
      <c r="D195" s="207" t="s">
        <v>655</v>
      </c>
      <c r="E195" s="212" t="s">
        <v>796</v>
      </c>
      <c r="F195" s="212" t="s">
        <v>37</v>
      </c>
      <c r="G195" s="251">
        <f t="shared" si="57"/>
        <v>13200000</v>
      </c>
      <c r="H195" s="251">
        <f t="shared" si="58"/>
        <v>3651275.78</v>
      </c>
      <c r="I195" s="251">
        <f t="shared" si="58"/>
        <v>9548724.2200000007</v>
      </c>
    </row>
    <row r="196" spans="1:9" s="97" customFormat="1" ht="30.6" x14ac:dyDescent="0.3">
      <c r="A196" s="133" t="s">
        <v>56</v>
      </c>
      <c r="B196" s="212" t="s">
        <v>377</v>
      </c>
      <c r="C196" s="207" t="s">
        <v>394</v>
      </c>
      <c r="D196" s="207" t="s">
        <v>655</v>
      </c>
      <c r="E196" s="212" t="s">
        <v>796</v>
      </c>
      <c r="F196" s="212" t="s">
        <v>798</v>
      </c>
      <c r="G196" s="251">
        <v>13200000</v>
      </c>
      <c r="H196" s="251">
        <v>3651275.78</v>
      </c>
      <c r="I196" s="250">
        <f>G196-H196</f>
        <v>9548724.2200000007</v>
      </c>
    </row>
    <row r="197" spans="1:9" s="97" customFormat="1" ht="15.6" x14ac:dyDescent="0.3">
      <c r="A197" s="145" t="s">
        <v>869</v>
      </c>
      <c r="B197" s="212" t="s">
        <v>377</v>
      </c>
      <c r="C197" s="207" t="s">
        <v>394</v>
      </c>
      <c r="D197" s="207" t="s">
        <v>655</v>
      </c>
      <c r="E197" s="212" t="s">
        <v>866</v>
      </c>
      <c r="F197" s="212"/>
      <c r="G197" s="251">
        <f>G198</f>
        <v>678846.99</v>
      </c>
      <c r="H197" s="251">
        <f t="shared" ref="H197:I200" si="59">H198</f>
        <v>328846.99</v>
      </c>
      <c r="I197" s="251">
        <f t="shared" si="59"/>
        <v>350000</v>
      </c>
    </row>
    <row r="198" spans="1:9" s="97" customFormat="1" ht="20.399999999999999" customHeight="1" x14ac:dyDescent="0.3">
      <c r="A198" s="145" t="s">
        <v>870</v>
      </c>
      <c r="B198" s="212" t="s">
        <v>377</v>
      </c>
      <c r="C198" s="207" t="s">
        <v>394</v>
      </c>
      <c r="D198" s="207" t="s">
        <v>655</v>
      </c>
      <c r="E198" s="212" t="s">
        <v>867</v>
      </c>
      <c r="F198" s="212"/>
      <c r="G198" s="251">
        <f>G199</f>
        <v>678846.99</v>
      </c>
      <c r="H198" s="251">
        <f t="shared" si="59"/>
        <v>328846.99</v>
      </c>
      <c r="I198" s="251">
        <f t="shared" si="59"/>
        <v>350000</v>
      </c>
    </row>
    <row r="199" spans="1:9" s="97" customFormat="1" ht="15.6" x14ac:dyDescent="0.3">
      <c r="A199" s="145" t="s">
        <v>870</v>
      </c>
      <c r="B199" s="212" t="s">
        <v>377</v>
      </c>
      <c r="C199" s="207" t="s">
        <v>394</v>
      </c>
      <c r="D199" s="207" t="s">
        <v>655</v>
      </c>
      <c r="E199" s="212" t="s">
        <v>868</v>
      </c>
      <c r="F199" s="212"/>
      <c r="G199" s="251">
        <f>G200</f>
        <v>678846.99</v>
      </c>
      <c r="H199" s="251">
        <f t="shared" si="59"/>
        <v>328846.99</v>
      </c>
      <c r="I199" s="251">
        <f t="shared" si="59"/>
        <v>350000</v>
      </c>
    </row>
    <row r="200" spans="1:9" s="97" customFormat="1" ht="15.6" x14ac:dyDescent="0.3">
      <c r="A200" s="133" t="s">
        <v>392</v>
      </c>
      <c r="B200" s="212" t="s">
        <v>377</v>
      </c>
      <c r="C200" s="207" t="s">
        <v>394</v>
      </c>
      <c r="D200" s="207" t="s">
        <v>655</v>
      </c>
      <c r="E200" s="212" t="s">
        <v>868</v>
      </c>
      <c r="F200" s="212" t="s">
        <v>37</v>
      </c>
      <c r="G200" s="251">
        <f>G201</f>
        <v>678846.99</v>
      </c>
      <c r="H200" s="251">
        <f t="shared" si="59"/>
        <v>328846.99</v>
      </c>
      <c r="I200" s="251">
        <f t="shared" si="59"/>
        <v>350000</v>
      </c>
    </row>
    <row r="201" spans="1:9" s="97" customFormat="1" ht="30.6" x14ac:dyDescent="0.3">
      <c r="A201" s="133" t="s">
        <v>56</v>
      </c>
      <c r="B201" s="212" t="s">
        <v>377</v>
      </c>
      <c r="C201" s="207" t="s">
        <v>394</v>
      </c>
      <c r="D201" s="207" t="s">
        <v>655</v>
      </c>
      <c r="E201" s="212" t="s">
        <v>868</v>
      </c>
      <c r="F201" s="212" t="s">
        <v>798</v>
      </c>
      <c r="G201" s="251">
        <v>678846.99</v>
      </c>
      <c r="H201" s="251">
        <v>328846.99</v>
      </c>
      <c r="I201" s="250">
        <f>G201-H201</f>
        <v>350000</v>
      </c>
    </row>
    <row r="202" spans="1:9" s="97" customFormat="1" ht="15.6" x14ac:dyDescent="0.3">
      <c r="A202" s="146" t="s">
        <v>474</v>
      </c>
      <c r="B202" s="208" t="s">
        <v>377</v>
      </c>
      <c r="C202" s="209" t="s">
        <v>394</v>
      </c>
      <c r="D202" s="209" t="s">
        <v>475</v>
      </c>
      <c r="E202" s="212"/>
      <c r="F202" s="212"/>
      <c r="G202" s="252">
        <f>G203+G214+G219</f>
        <v>48533609.630000003</v>
      </c>
      <c r="H202" s="252">
        <f t="shared" ref="H202:I202" si="60">H203+H214+H219</f>
        <v>8524228.8200000003</v>
      </c>
      <c r="I202" s="252">
        <f t="shared" si="60"/>
        <v>40009380.810000002</v>
      </c>
    </row>
    <row r="203" spans="1:9" s="97" customFormat="1" ht="30.6" x14ac:dyDescent="0.3">
      <c r="A203" s="122" t="s">
        <v>476</v>
      </c>
      <c r="B203" s="147" t="s">
        <v>377</v>
      </c>
      <c r="C203" s="148" t="s">
        <v>394</v>
      </c>
      <c r="D203" s="135" t="s">
        <v>475</v>
      </c>
      <c r="E203" s="105" t="s">
        <v>477</v>
      </c>
      <c r="F203" s="123"/>
      <c r="G203" s="251">
        <f>G204</f>
        <v>1111111.1100000001</v>
      </c>
      <c r="H203" s="251">
        <f t="shared" ref="H203:H212" si="61">H204</f>
        <v>1111111.1100000001</v>
      </c>
      <c r="I203" s="250">
        <f t="shared" si="30"/>
        <v>0</v>
      </c>
    </row>
    <row r="204" spans="1:9" s="97" customFormat="1" ht="15.6" x14ac:dyDescent="0.3">
      <c r="A204" s="122" t="s">
        <v>690</v>
      </c>
      <c r="B204" s="147" t="s">
        <v>377</v>
      </c>
      <c r="C204" s="148" t="s">
        <v>394</v>
      </c>
      <c r="D204" s="135" t="s">
        <v>475</v>
      </c>
      <c r="E204" s="105" t="s">
        <v>478</v>
      </c>
      <c r="F204" s="123"/>
      <c r="G204" s="251">
        <f>G205+G211+G208</f>
        <v>1111111.1100000001</v>
      </c>
      <c r="H204" s="251">
        <f t="shared" ref="H204:I204" si="62">H205+H211+H208</f>
        <v>1111111.1100000001</v>
      </c>
      <c r="I204" s="251">
        <f t="shared" si="62"/>
        <v>0</v>
      </c>
    </row>
    <row r="205" spans="1:9" s="97" customFormat="1" ht="33.6" customHeight="1" x14ac:dyDescent="0.3">
      <c r="A205" s="122" t="s">
        <v>804</v>
      </c>
      <c r="B205" s="147" t="s">
        <v>377</v>
      </c>
      <c r="C205" s="148" t="s">
        <v>394</v>
      </c>
      <c r="D205" s="135" t="s">
        <v>475</v>
      </c>
      <c r="E205" s="105" t="s">
        <v>803</v>
      </c>
      <c r="F205" s="123"/>
      <c r="G205" s="251">
        <f>G206</f>
        <v>0</v>
      </c>
      <c r="H205" s="251">
        <f t="shared" si="61"/>
        <v>0</v>
      </c>
      <c r="I205" s="250">
        <f t="shared" si="30"/>
        <v>0</v>
      </c>
    </row>
    <row r="206" spans="1:9" s="97" customFormat="1" ht="15.6" x14ac:dyDescent="0.3">
      <c r="A206" s="101" t="s">
        <v>392</v>
      </c>
      <c r="B206" s="147" t="s">
        <v>377</v>
      </c>
      <c r="C206" s="148" t="s">
        <v>394</v>
      </c>
      <c r="D206" s="135" t="s">
        <v>475</v>
      </c>
      <c r="E206" s="105" t="s">
        <v>803</v>
      </c>
      <c r="F206" s="123">
        <v>200</v>
      </c>
      <c r="G206" s="251">
        <f>G207</f>
        <v>0</v>
      </c>
      <c r="H206" s="251">
        <f t="shared" si="61"/>
        <v>0</v>
      </c>
      <c r="I206" s="250">
        <f t="shared" si="30"/>
        <v>0</v>
      </c>
    </row>
    <row r="207" spans="1:9" s="97" customFormat="1" ht="30.6" x14ac:dyDescent="0.3">
      <c r="A207" s="101" t="s">
        <v>56</v>
      </c>
      <c r="B207" s="147" t="s">
        <v>377</v>
      </c>
      <c r="C207" s="148" t="s">
        <v>394</v>
      </c>
      <c r="D207" s="135" t="s">
        <v>475</v>
      </c>
      <c r="E207" s="105" t="s">
        <v>803</v>
      </c>
      <c r="F207" s="123">
        <v>240</v>
      </c>
      <c r="G207" s="255"/>
      <c r="H207" s="255">
        <v>0</v>
      </c>
      <c r="I207" s="250">
        <f t="shared" si="30"/>
        <v>0</v>
      </c>
    </row>
    <row r="208" spans="1:9" s="97" customFormat="1" ht="21" customHeight="1" x14ac:dyDescent="0.3">
      <c r="A208" s="122" t="s">
        <v>690</v>
      </c>
      <c r="B208" s="147" t="s">
        <v>377</v>
      </c>
      <c r="C208" s="148" t="s">
        <v>394</v>
      </c>
      <c r="D208" s="135" t="s">
        <v>475</v>
      </c>
      <c r="E208" s="105" t="s">
        <v>805</v>
      </c>
      <c r="F208" s="123"/>
      <c r="G208" s="251">
        <f>G209</f>
        <v>1000000</v>
      </c>
      <c r="H208" s="251">
        <f t="shared" si="61"/>
        <v>1000000</v>
      </c>
      <c r="I208" s="250">
        <f t="shared" ref="I208:I210" si="63">G208-H208</f>
        <v>0</v>
      </c>
    </row>
    <row r="209" spans="1:9" s="97" customFormat="1" ht="15.6" x14ac:dyDescent="0.3">
      <c r="A209" s="101" t="s">
        <v>392</v>
      </c>
      <c r="B209" s="147" t="s">
        <v>377</v>
      </c>
      <c r="C209" s="148" t="s">
        <v>394</v>
      </c>
      <c r="D209" s="135" t="s">
        <v>475</v>
      </c>
      <c r="E209" s="105" t="s">
        <v>805</v>
      </c>
      <c r="F209" s="123">
        <v>200</v>
      </c>
      <c r="G209" s="251">
        <f>G210</f>
        <v>1000000</v>
      </c>
      <c r="H209" s="251">
        <f t="shared" si="61"/>
        <v>1000000</v>
      </c>
      <c r="I209" s="250">
        <f t="shared" si="63"/>
        <v>0</v>
      </c>
    </row>
    <row r="210" spans="1:9" s="97" customFormat="1" ht="30.6" x14ac:dyDescent="0.3">
      <c r="A210" s="101" t="s">
        <v>56</v>
      </c>
      <c r="B210" s="147" t="s">
        <v>377</v>
      </c>
      <c r="C210" s="148" t="s">
        <v>394</v>
      </c>
      <c r="D210" s="135" t="s">
        <v>475</v>
      </c>
      <c r="E210" s="105" t="s">
        <v>805</v>
      </c>
      <c r="F210" s="123">
        <v>240</v>
      </c>
      <c r="G210" s="255">
        <v>1000000</v>
      </c>
      <c r="H210" s="255">
        <v>1000000</v>
      </c>
      <c r="I210" s="250">
        <f t="shared" si="63"/>
        <v>0</v>
      </c>
    </row>
    <row r="211" spans="1:9" s="97" customFormat="1" ht="30.6" x14ac:dyDescent="0.3">
      <c r="A211" s="122" t="s">
        <v>807</v>
      </c>
      <c r="B211" s="147" t="s">
        <v>377</v>
      </c>
      <c r="C211" s="148" t="s">
        <v>394</v>
      </c>
      <c r="D211" s="135" t="s">
        <v>475</v>
      </c>
      <c r="E211" s="105" t="s">
        <v>806</v>
      </c>
      <c r="F211" s="123"/>
      <c r="G211" s="251">
        <f>G212</f>
        <v>111111.11</v>
      </c>
      <c r="H211" s="251">
        <f t="shared" si="61"/>
        <v>111111.11</v>
      </c>
      <c r="I211" s="250">
        <f t="shared" ref="I211:I212" si="64">G211-H211</f>
        <v>0</v>
      </c>
    </row>
    <row r="212" spans="1:9" s="97" customFormat="1" ht="15.6" x14ac:dyDescent="0.3">
      <c r="A212" s="101" t="s">
        <v>392</v>
      </c>
      <c r="B212" s="147" t="s">
        <v>377</v>
      </c>
      <c r="C212" s="148" t="s">
        <v>394</v>
      </c>
      <c r="D212" s="135" t="s">
        <v>475</v>
      </c>
      <c r="E212" s="105" t="s">
        <v>806</v>
      </c>
      <c r="F212" s="123">
        <v>200</v>
      </c>
      <c r="G212" s="251">
        <f>G213</f>
        <v>111111.11</v>
      </c>
      <c r="H212" s="251">
        <f t="shared" si="61"/>
        <v>111111.11</v>
      </c>
      <c r="I212" s="250">
        <f t="shared" si="64"/>
        <v>0</v>
      </c>
    </row>
    <row r="213" spans="1:9" s="97" customFormat="1" ht="30.6" x14ac:dyDescent="0.3">
      <c r="A213" s="101" t="s">
        <v>56</v>
      </c>
      <c r="B213" s="147" t="s">
        <v>377</v>
      </c>
      <c r="C213" s="148" t="s">
        <v>394</v>
      </c>
      <c r="D213" s="135" t="s">
        <v>475</v>
      </c>
      <c r="E213" s="105" t="s">
        <v>806</v>
      </c>
      <c r="F213" s="123">
        <v>240</v>
      </c>
      <c r="G213" s="255">
        <v>111111.11</v>
      </c>
      <c r="H213" s="255">
        <v>111111.11</v>
      </c>
      <c r="I213" s="250">
        <f>G213-H213</f>
        <v>0</v>
      </c>
    </row>
    <row r="214" spans="1:9" s="97" customFormat="1" ht="45.6" x14ac:dyDescent="0.3">
      <c r="A214" s="101" t="s">
        <v>479</v>
      </c>
      <c r="B214" s="150" t="s">
        <v>377</v>
      </c>
      <c r="C214" s="151" t="s">
        <v>394</v>
      </c>
      <c r="D214" s="152" t="s">
        <v>475</v>
      </c>
      <c r="E214" s="105" t="s">
        <v>480</v>
      </c>
      <c r="F214" s="140"/>
      <c r="G214" s="250">
        <f>G215</f>
        <v>45742498.520000003</v>
      </c>
      <c r="H214" s="250">
        <f t="shared" ref="H214:H216" si="65">H215</f>
        <v>5733117.71</v>
      </c>
      <c r="I214" s="250">
        <f t="shared" si="30"/>
        <v>40009380.810000002</v>
      </c>
    </row>
    <row r="215" spans="1:9" s="97" customFormat="1" ht="45.6" x14ac:dyDescent="0.3">
      <c r="A215" s="101" t="s">
        <v>481</v>
      </c>
      <c r="B215" s="150" t="s">
        <v>377</v>
      </c>
      <c r="C215" s="151" t="s">
        <v>394</v>
      </c>
      <c r="D215" s="152" t="s">
        <v>475</v>
      </c>
      <c r="E215" s="105" t="s">
        <v>482</v>
      </c>
      <c r="F215" s="140"/>
      <c r="G215" s="250">
        <f>G216</f>
        <v>45742498.520000003</v>
      </c>
      <c r="H215" s="250">
        <f t="shared" si="65"/>
        <v>5733117.71</v>
      </c>
      <c r="I215" s="250">
        <f t="shared" si="30"/>
        <v>40009380.810000002</v>
      </c>
    </row>
    <row r="216" spans="1:9" s="97" customFormat="1" ht="45" x14ac:dyDescent="0.3">
      <c r="A216" s="149" t="s">
        <v>483</v>
      </c>
      <c r="B216" s="147" t="s">
        <v>377</v>
      </c>
      <c r="C216" s="148" t="s">
        <v>394</v>
      </c>
      <c r="D216" s="135" t="s">
        <v>475</v>
      </c>
      <c r="E216" s="105" t="s">
        <v>808</v>
      </c>
      <c r="F216" s="123"/>
      <c r="G216" s="251">
        <f>G217</f>
        <v>45742498.520000003</v>
      </c>
      <c r="H216" s="251">
        <f t="shared" si="65"/>
        <v>5733117.71</v>
      </c>
      <c r="I216" s="250">
        <f t="shared" si="30"/>
        <v>40009380.810000002</v>
      </c>
    </row>
    <row r="217" spans="1:9" s="97" customFormat="1" ht="21.6" customHeight="1" x14ac:dyDescent="0.3">
      <c r="A217" s="101" t="s">
        <v>392</v>
      </c>
      <c r="B217" s="147" t="s">
        <v>377</v>
      </c>
      <c r="C217" s="148" t="s">
        <v>394</v>
      </c>
      <c r="D217" s="135" t="s">
        <v>475</v>
      </c>
      <c r="E217" s="105" t="s">
        <v>808</v>
      </c>
      <c r="F217" s="123">
        <v>200</v>
      </c>
      <c r="G217" s="251">
        <f>G218</f>
        <v>45742498.520000003</v>
      </c>
      <c r="H217" s="251">
        <f>H218</f>
        <v>5733117.71</v>
      </c>
      <c r="I217" s="250">
        <f t="shared" ref="I217:I315" si="66">G217-H217</f>
        <v>40009380.810000002</v>
      </c>
    </row>
    <row r="218" spans="1:9" s="97" customFormat="1" ht="30.6" x14ac:dyDescent="0.3">
      <c r="A218" s="101" t="s">
        <v>56</v>
      </c>
      <c r="B218" s="147" t="s">
        <v>377</v>
      </c>
      <c r="C218" s="148" t="s">
        <v>394</v>
      </c>
      <c r="D218" s="135" t="s">
        <v>475</v>
      </c>
      <c r="E218" s="105" t="s">
        <v>808</v>
      </c>
      <c r="F218" s="123">
        <v>240</v>
      </c>
      <c r="G218" s="255">
        <v>45742498.520000003</v>
      </c>
      <c r="H218" s="255">
        <v>5733117.71</v>
      </c>
      <c r="I218" s="250">
        <f t="shared" si="66"/>
        <v>40009380.810000002</v>
      </c>
    </row>
    <row r="219" spans="1:9" s="97" customFormat="1" ht="36.6" customHeight="1" x14ac:dyDescent="0.3">
      <c r="A219" s="101" t="s">
        <v>811</v>
      </c>
      <c r="B219" s="147" t="s">
        <v>377</v>
      </c>
      <c r="C219" s="148" t="s">
        <v>394</v>
      </c>
      <c r="D219" s="135" t="s">
        <v>475</v>
      </c>
      <c r="E219" s="105" t="s">
        <v>794</v>
      </c>
      <c r="F219" s="123"/>
      <c r="G219" s="251">
        <f t="shared" ref="G219:H219" si="67">G220</f>
        <v>1680000</v>
      </c>
      <c r="H219" s="253">
        <f t="shared" si="67"/>
        <v>1680000</v>
      </c>
      <c r="I219" s="250">
        <f t="shared" si="66"/>
        <v>0</v>
      </c>
    </row>
    <row r="220" spans="1:9" s="97" customFormat="1" ht="49.95" customHeight="1" x14ac:dyDescent="0.3">
      <c r="A220" s="101" t="s">
        <v>800</v>
      </c>
      <c r="B220" s="147" t="s">
        <v>377</v>
      </c>
      <c r="C220" s="148" t="s">
        <v>394</v>
      </c>
      <c r="D220" s="135" t="s">
        <v>475</v>
      </c>
      <c r="E220" s="105" t="s">
        <v>797</v>
      </c>
      <c r="F220" s="123"/>
      <c r="G220" s="251">
        <f>G221</f>
        <v>1680000</v>
      </c>
      <c r="H220" s="253">
        <f>H221</f>
        <v>1680000</v>
      </c>
      <c r="I220" s="250">
        <f t="shared" si="66"/>
        <v>0</v>
      </c>
    </row>
    <row r="221" spans="1:9" s="97" customFormat="1" ht="16.95" customHeight="1" x14ac:dyDescent="0.3">
      <c r="A221" s="122" t="s">
        <v>812</v>
      </c>
      <c r="B221" s="147" t="s">
        <v>377</v>
      </c>
      <c r="C221" s="148" t="s">
        <v>394</v>
      </c>
      <c r="D221" s="135" t="s">
        <v>475</v>
      </c>
      <c r="E221" s="105" t="s">
        <v>809</v>
      </c>
      <c r="F221" s="123"/>
      <c r="G221" s="251">
        <f>G222</f>
        <v>1680000</v>
      </c>
      <c r="H221" s="253">
        <f>H222</f>
        <v>1680000</v>
      </c>
      <c r="I221" s="250">
        <f>I222</f>
        <v>0</v>
      </c>
    </row>
    <row r="222" spans="1:9" s="97" customFormat="1" ht="15.6" x14ac:dyDescent="0.3">
      <c r="A222" s="149" t="s">
        <v>813</v>
      </c>
      <c r="B222" s="147" t="s">
        <v>377</v>
      </c>
      <c r="C222" s="148" t="s">
        <v>394</v>
      </c>
      <c r="D222" s="135" t="s">
        <v>475</v>
      </c>
      <c r="E222" s="105" t="s">
        <v>810</v>
      </c>
      <c r="F222" s="123"/>
      <c r="G222" s="251">
        <f>G224</f>
        <v>1680000</v>
      </c>
      <c r="H222" s="253">
        <f>H223</f>
        <v>1680000</v>
      </c>
      <c r="I222" s="250">
        <f t="shared" si="66"/>
        <v>0</v>
      </c>
    </row>
    <row r="223" spans="1:9" s="97" customFormat="1" ht="15.6" x14ac:dyDescent="0.3">
      <c r="A223" s="101" t="s">
        <v>392</v>
      </c>
      <c r="B223" s="147" t="s">
        <v>377</v>
      </c>
      <c r="C223" s="148" t="s">
        <v>394</v>
      </c>
      <c r="D223" s="135" t="s">
        <v>475</v>
      </c>
      <c r="E223" s="105" t="s">
        <v>810</v>
      </c>
      <c r="F223" s="123">
        <v>200</v>
      </c>
      <c r="G223" s="251">
        <f>G224</f>
        <v>1680000</v>
      </c>
      <c r="H223" s="253">
        <f>H224</f>
        <v>1680000</v>
      </c>
      <c r="I223" s="250">
        <f t="shared" si="66"/>
        <v>0</v>
      </c>
    </row>
    <row r="224" spans="1:9" s="97" customFormat="1" ht="30.6" x14ac:dyDescent="0.3">
      <c r="A224" s="101" t="s">
        <v>56</v>
      </c>
      <c r="B224" s="147" t="s">
        <v>377</v>
      </c>
      <c r="C224" s="148" t="s">
        <v>394</v>
      </c>
      <c r="D224" s="135" t="s">
        <v>475</v>
      </c>
      <c r="E224" s="105" t="s">
        <v>810</v>
      </c>
      <c r="F224" s="123">
        <v>240</v>
      </c>
      <c r="G224" s="251">
        <v>1680000</v>
      </c>
      <c r="H224" s="251">
        <v>1680000</v>
      </c>
      <c r="I224" s="250">
        <f t="shared" si="66"/>
        <v>0</v>
      </c>
    </row>
    <row r="225" spans="1:9" s="97" customFormat="1" ht="15.6" x14ac:dyDescent="0.3">
      <c r="A225" s="114" t="s">
        <v>155</v>
      </c>
      <c r="B225" s="137" t="s">
        <v>377</v>
      </c>
      <c r="C225" s="138" t="s">
        <v>394</v>
      </c>
      <c r="D225" s="141" t="s">
        <v>13</v>
      </c>
      <c r="E225" s="139"/>
      <c r="F225" s="123"/>
      <c r="G225" s="252">
        <f>G226</f>
        <v>110000</v>
      </c>
      <c r="H225" s="252">
        <f>H226</f>
        <v>0</v>
      </c>
      <c r="I225" s="249">
        <f t="shared" si="66"/>
        <v>110000</v>
      </c>
    </row>
    <row r="226" spans="1:9" s="97" customFormat="1" ht="45.6" x14ac:dyDescent="0.3">
      <c r="A226" s="132" t="s">
        <v>485</v>
      </c>
      <c r="B226" s="147" t="s">
        <v>377</v>
      </c>
      <c r="C226" s="148" t="s">
        <v>394</v>
      </c>
      <c r="D226" s="135" t="s">
        <v>13</v>
      </c>
      <c r="E226" s="112" t="s">
        <v>486</v>
      </c>
      <c r="F226" s="123"/>
      <c r="G226" s="251">
        <f>G227</f>
        <v>110000</v>
      </c>
      <c r="H226" s="251">
        <f t="shared" ref="H226:H228" si="68">H227</f>
        <v>0</v>
      </c>
      <c r="I226" s="250">
        <f t="shared" si="66"/>
        <v>110000</v>
      </c>
    </row>
    <row r="227" spans="1:9" s="97" customFormat="1" ht="15.6" x14ac:dyDescent="0.3">
      <c r="A227" s="101" t="s">
        <v>487</v>
      </c>
      <c r="B227" s="147" t="s">
        <v>377</v>
      </c>
      <c r="C227" s="148" t="s">
        <v>394</v>
      </c>
      <c r="D227" s="135" t="s">
        <v>13</v>
      </c>
      <c r="E227" s="112" t="s">
        <v>488</v>
      </c>
      <c r="F227" s="123"/>
      <c r="G227" s="251">
        <f>G228+G230</f>
        <v>110000</v>
      </c>
      <c r="H227" s="251">
        <f t="shared" ref="H227:I227" si="69">H228+H230</f>
        <v>0</v>
      </c>
      <c r="I227" s="251">
        <f t="shared" si="69"/>
        <v>110000</v>
      </c>
    </row>
    <row r="228" spans="1:9" s="97" customFormat="1" ht="15.6" x14ac:dyDescent="0.3">
      <c r="A228" s="101" t="s">
        <v>392</v>
      </c>
      <c r="B228" s="147" t="s">
        <v>377</v>
      </c>
      <c r="C228" s="148" t="s">
        <v>394</v>
      </c>
      <c r="D228" s="135" t="s">
        <v>13</v>
      </c>
      <c r="E228" s="112" t="s">
        <v>488</v>
      </c>
      <c r="F228" s="123">
        <v>200</v>
      </c>
      <c r="G228" s="251">
        <f>G229</f>
        <v>110000</v>
      </c>
      <c r="H228" s="251">
        <f t="shared" si="68"/>
        <v>0</v>
      </c>
      <c r="I228" s="250">
        <f t="shared" si="66"/>
        <v>110000</v>
      </c>
    </row>
    <row r="229" spans="1:9" s="97" customFormat="1" ht="30.6" x14ac:dyDescent="0.3">
      <c r="A229" s="101" t="s">
        <v>56</v>
      </c>
      <c r="B229" s="147" t="s">
        <v>377</v>
      </c>
      <c r="C229" s="148" t="s">
        <v>394</v>
      </c>
      <c r="D229" s="135" t="s">
        <v>13</v>
      </c>
      <c r="E229" s="112" t="s">
        <v>488</v>
      </c>
      <c r="F229" s="123">
        <v>240</v>
      </c>
      <c r="G229" s="251">
        <v>110000</v>
      </c>
      <c r="H229" s="253">
        <v>0</v>
      </c>
      <c r="I229" s="250">
        <f t="shared" si="66"/>
        <v>110000</v>
      </c>
    </row>
    <row r="230" spans="1:9" s="97" customFormat="1" ht="15.6" x14ac:dyDescent="0.3">
      <c r="A230" s="101" t="s">
        <v>82</v>
      </c>
      <c r="B230" s="147" t="s">
        <v>377</v>
      </c>
      <c r="C230" s="148" t="s">
        <v>394</v>
      </c>
      <c r="D230" s="135" t="s">
        <v>13</v>
      </c>
      <c r="E230" s="112" t="s">
        <v>488</v>
      </c>
      <c r="F230" s="123">
        <v>800</v>
      </c>
      <c r="G230" s="251">
        <f>G231</f>
        <v>0</v>
      </c>
      <c r="H230" s="253">
        <f>H231</f>
        <v>0</v>
      </c>
      <c r="I230" s="250">
        <f>I231</f>
        <v>0</v>
      </c>
    </row>
    <row r="231" spans="1:9" s="97" customFormat="1" ht="15.6" x14ac:dyDescent="0.3">
      <c r="A231" s="101" t="s">
        <v>84</v>
      </c>
      <c r="B231" s="147" t="s">
        <v>377</v>
      </c>
      <c r="C231" s="148" t="s">
        <v>394</v>
      </c>
      <c r="D231" s="135" t="s">
        <v>13</v>
      </c>
      <c r="E231" s="112" t="s">
        <v>488</v>
      </c>
      <c r="F231" s="123">
        <v>830</v>
      </c>
      <c r="G231" s="251">
        <v>0</v>
      </c>
      <c r="H231" s="253">
        <v>0</v>
      </c>
      <c r="I231" s="250">
        <f>G231-H231</f>
        <v>0</v>
      </c>
    </row>
    <row r="232" spans="1:9" s="97" customFormat="1" ht="15.6" x14ac:dyDescent="0.3">
      <c r="A232" s="114" t="s">
        <v>489</v>
      </c>
      <c r="B232" s="137" t="s">
        <v>377</v>
      </c>
      <c r="C232" s="138" t="s">
        <v>423</v>
      </c>
      <c r="D232" s="141"/>
      <c r="E232" s="142"/>
      <c r="F232" s="143"/>
      <c r="G232" s="252">
        <f>G233+G246+G257</f>
        <v>201786.3</v>
      </c>
      <c r="H232" s="252">
        <f>H233+H246+H257</f>
        <v>29859.52</v>
      </c>
      <c r="I232" s="249">
        <f t="shared" si="66"/>
        <v>171926.78</v>
      </c>
    </row>
    <row r="233" spans="1:9" s="97" customFormat="1" ht="15.6" x14ac:dyDescent="0.3">
      <c r="A233" s="114" t="s">
        <v>165</v>
      </c>
      <c r="B233" s="137" t="s">
        <v>377</v>
      </c>
      <c r="C233" s="138" t="s">
        <v>423</v>
      </c>
      <c r="D233" s="141" t="s">
        <v>379</v>
      </c>
      <c r="E233" s="142"/>
      <c r="F233" s="123"/>
      <c r="G233" s="252">
        <f>G234</f>
        <v>105000</v>
      </c>
      <c r="H233" s="252">
        <f>H234+H239</f>
        <v>29859.52</v>
      </c>
      <c r="I233" s="249">
        <f t="shared" si="66"/>
        <v>75140.479999999996</v>
      </c>
    </row>
    <row r="234" spans="1:9" s="97" customFormat="1" ht="15.6" x14ac:dyDescent="0.3">
      <c r="A234" s="101" t="s">
        <v>490</v>
      </c>
      <c r="B234" s="147" t="s">
        <v>377</v>
      </c>
      <c r="C234" s="148" t="s">
        <v>423</v>
      </c>
      <c r="D234" s="135" t="s">
        <v>379</v>
      </c>
      <c r="E234" s="105" t="s">
        <v>491</v>
      </c>
      <c r="F234" s="123"/>
      <c r="G234" s="251">
        <f>G235+G242</f>
        <v>105000</v>
      </c>
      <c r="H234" s="251">
        <f t="shared" ref="H234:I234" si="70">H235+H242</f>
        <v>29859.52</v>
      </c>
      <c r="I234" s="251">
        <f t="shared" si="70"/>
        <v>75140.479999999996</v>
      </c>
    </row>
    <row r="235" spans="1:9" s="97" customFormat="1" ht="15.6" x14ac:dyDescent="0.3">
      <c r="A235" s="101" t="s">
        <v>492</v>
      </c>
      <c r="B235" s="147" t="s">
        <v>377</v>
      </c>
      <c r="C235" s="148" t="s">
        <v>423</v>
      </c>
      <c r="D235" s="135" t="s">
        <v>379</v>
      </c>
      <c r="E235" s="105" t="s">
        <v>493</v>
      </c>
      <c r="F235" s="123"/>
      <c r="G235" s="251">
        <f>G236+G239</f>
        <v>105000</v>
      </c>
      <c r="H235" s="251">
        <f t="shared" ref="G235:H237" si="71">H236</f>
        <v>29859.52</v>
      </c>
      <c r="I235" s="250">
        <f t="shared" si="66"/>
        <v>75140.479999999996</v>
      </c>
    </row>
    <row r="236" spans="1:9" s="97" customFormat="1" ht="30.6" x14ac:dyDescent="0.3">
      <c r="A236" s="101" t="s">
        <v>494</v>
      </c>
      <c r="B236" s="147" t="s">
        <v>377</v>
      </c>
      <c r="C236" s="148" t="s">
        <v>423</v>
      </c>
      <c r="D236" s="135" t="s">
        <v>379</v>
      </c>
      <c r="E236" s="105" t="s">
        <v>495</v>
      </c>
      <c r="F236" s="123"/>
      <c r="G236" s="251">
        <f t="shared" si="71"/>
        <v>105000</v>
      </c>
      <c r="H236" s="251">
        <f t="shared" si="71"/>
        <v>29859.52</v>
      </c>
      <c r="I236" s="250">
        <f t="shared" si="66"/>
        <v>75140.479999999996</v>
      </c>
    </row>
    <row r="237" spans="1:9" s="97" customFormat="1" ht="15.6" x14ac:dyDescent="0.3">
      <c r="A237" s="101" t="s">
        <v>392</v>
      </c>
      <c r="B237" s="147" t="s">
        <v>377</v>
      </c>
      <c r="C237" s="148" t="s">
        <v>423</v>
      </c>
      <c r="D237" s="135" t="s">
        <v>379</v>
      </c>
      <c r="E237" s="105" t="s">
        <v>495</v>
      </c>
      <c r="F237" s="123">
        <v>200</v>
      </c>
      <c r="G237" s="251">
        <f t="shared" si="71"/>
        <v>105000</v>
      </c>
      <c r="H237" s="251">
        <f t="shared" si="71"/>
        <v>29859.52</v>
      </c>
      <c r="I237" s="250">
        <f t="shared" si="66"/>
        <v>75140.479999999996</v>
      </c>
    </row>
    <row r="238" spans="1:9" s="97" customFormat="1" ht="30.6" x14ac:dyDescent="0.3">
      <c r="A238" s="101" t="s">
        <v>56</v>
      </c>
      <c r="B238" s="147" t="s">
        <v>377</v>
      </c>
      <c r="C238" s="148" t="s">
        <v>423</v>
      </c>
      <c r="D238" s="135" t="s">
        <v>379</v>
      </c>
      <c r="E238" s="105" t="s">
        <v>495</v>
      </c>
      <c r="F238" s="123">
        <v>240</v>
      </c>
      <c r="G238" s="251">
        <v>105000</v>
      </c>
      <c r="H238" s="251">
        <v>29859.52</v>
      </c>
      <c r="I238" s="250">
        <f t="shared" si="66"/>
        <v>75140.479999999996</v>
      </c>
    </row>
    <row r="239" spans="1:9" s="97" customFormat="1" ht="30.6" x14ac:dyDescent="0.3">
      <c r="A239" s="101" t="s">
        <v>496</v>
      </c>
      <c r="B239" s="147" t="s">
        <v>377</v>
      </c>
      <c r="C239" s="148" t="s">
        <v>423</v>
      </c>
      <c r="D239" s="135" t="s">
        <v>379</v>
      </c>
      <c r="E239" s="105" t="s">
        <v>497</v>
      </c>
      <c r="F239" s="123"/>
      <c r="G239" s="251">
        <f>G240</f>
        <v>0</v>
      </c>
      <c r="H239" s="251">
        <f>H240</f>
        <v>0</v>
      </c>
      <c r="I239" s="250">
        <f t="shared" si="66"/>
        <v>0</v>
      </c>
    </row>
    <row r="240" spans="1:9" s="97" customFormat="1" ht="15.6" x14ac:dyDescent="0.3">
      <c r="A240" s="101" t="s">
        <v>82</v>
      </c>
      <c r="B240" s="147" t="s">
        <v>377</v>
      </c>
      <c r="C240" s="148" t="s">
        <v>423</v>
      </c>
      <c r="D240" s="135" t="s">
        <v>379</v>
      </c>
      <c r="E240" s="105" t="s">
        <v>497</v>
      </c>
      <c r="F240" s="123">
        <v>800</v>
      </c>
      <c r="G240" s="251">
        <f>G241</f>
        <v>0</v>
      </c>
      <c r="H240" s="251">
        <f>H241</f>
        <v>0</v>
      </c>
      <c r="I240" s="250">
        <f t="shared" si="66"/>
        <v>0</v>
      </c>
    </row>
    <row r="241" spans="1:9" s="97" customFormat="1" ht="15.6" x14ac:dyDescent="0.3">
      <c r="A241" s="101" t="s">
        <v>84</v>
      </c>
      <c r="B241" s="147" t="s">
        <v>377</v>
      </c>
      <c r="C241" s="148" t="s">
        <v>423</v>
      </c>
      <c r="D241" s="135" t="s">
        <v>379</v>
      </c>
      <c r="E241" s="105" t="s">
        <v>497</v>
      </c>
      <c r="F241" s="123">
        <v>830</v>
      </c>
      <c r="G241" s="251">
        <v>0</v>
      </c>
      <c r="H241" s="251">
        <v>0</v>
      </c>
      <c r="I241" s="250">
        <f t="shared" si="66"/>
        <v>0</v>
      </c>
    </row>
    <row r="242" spans="1:9" s="97" customFormat="1" ht="30.6" x14ac:dyDescent="0.3">
      <c r="A242" s="101" t="s">
        <v>747</v>
      </c>
      <c r="B242" s="147" t="s">
        <v>377</v>
      </c>
      <c r="C242" s="148" t="s">
        <v>423</v>
      </c>
      <c r="D242" s="135" t="s">
        <v>379</v>
      </c>
      <c r="E242" s="105" t="s">
        <v>745</v>
      </c>
      <c r="F242" s="123"/>
      <c r="G242" s="251">
        <f>G243</f>
        <v>0</v>
      </c>
      <c r="H242" s="251">
        <f t="shared" ref="H242:I244" si="72">H243</f>
        <v>0</v>
      </c>
      <c r="I242" s="251">
        <f t="shared" si="72"/>
        <v>0</v>
      </c>
    </row>
    <row r="243" spans="1:9" s="97" customFormat="1" ht="30.6" x14ac:dyDescent="0.3">
      <c r="A243" s="101" t="s">
        <v>748</v>
      </c>
      <c r="B243" s="147" t="s">
        <v>377</v>
      </c>
      <c r="C243" s="148" t="s">
        <v>423</v>
      </c>
      <c r="D243" s="135" t="s">
        <v>379</v>
      </c>
      <c r="E243" s="105" t="s">
        <v>746</v>
      </c>
      <c r="F243" s="123"/>
      <c r="G243" s="251">
        <f>G244</f>
        <v>0</v>
      </c>
      <c r="H243" s="251">
        <f t="shared" si="72"/>
        <v>0</v>
      </c>
      <c r="I243" s="251">
        <f t="shared" si="72"/>
        <v>0</v>
      </c>
    </row>
    <row r="244" spans="1:9" s="97" customFormat="1" ht="15.6" x14ac:dyDescent="0.3">
      <c r="A244" s="101" t="s">
        <v>392</v>
      </c>
      <c r="B244" s="147" t="s">
        <v>377</v>
      </c>
      <c r="C244" s="148" t="s">
        <v>423</v>
      </c>
      <c r="D244" s="135" t="s">
        <v>379</v>
      </c>
      <c r="E244" s="105" t="s">
        <v>746</v>
      </c>
      <c r="F244" s="123">
        <v>200</v>
      </c>
      <c r="G244" s="251">
        <f>G245</f>
        <v>0</v>
      </c>
      <c r="H244" s="251">
        <f t="shared" si="72"/>
        <v>0</v>
      </c>
      <c r="I244" s="251">
        <f t="shared" si="72"/>
        <v>0</v>
      </c>
    </row>
    <row r="245" spans="1:9" s="97" customFormat="1" ht="30.6" x14ac:dyDescent="0.3">
      <c r="A245" s="101" t="s">
        <v>56</v>
      </c>
      <c r="B245" s="147" t="s">
        <v>377</v>
      </c>
      <c r="C245" s="148" t="s">
        <v>423</v>
      </c>
      <c r="D245" s="135" t="s">
        <v>379</v>
      </c>
      <c r="E245" s="105" t="s">
        <v>746</v>
      </c>
      <c r="F245" s="123">
        <v>240</v>
      </c>
      <c r="G245" s="251">
        <v>0</v>
      </c>
      <c r="H245" s="251">
        <v>0</v>
      </c>
      <c r="I245" s="250">
        <f>G245-H245</f>
        <v>0</v>
      </c>
    </row>
    <row r="246" spans="1:9" s="97" customFormat="1" ht="15.6" x14ac:dyDescent="0.3">
      <c r="A246" s="114" t="s">
        <v>174</v>
      </c>
      <c r="B246" s="137" t="s">
        <v>377</v>
      </c>
      <c r="C246" s="138" t="s">
        <v>423</v>
      </c>
      <c r="D246" s="141" t="s">
        <v>380</v>
      </c>
      <c r="E246" s="105"/>
      <c r="F246" s="123"/>
      <c r="G246" s="252">
        <f>G247+G252</f>
        <v>0</v>
      </c>
      <c r="H246" s="252">
        <f t="shared" ref="H246:I246" si="73">H247+H252</f>
        <v>0</v>
      </c>
      <c r="I246" s="252">
        <f t="shared" si="73"/>
        <v>0</v>
      </c>
    </row>
    <row r="247" spans="1:9" s="97" customFormat="1" ht="15.6" x14ac:dyDescent="0.3">
      <c r="A247" s="101" t="s">
        <v>490</v>
      </c>
      <c r="B247" s="147" t="s">
        <v>377</v>
      </c>
      <c r="C247" s="148" t="s">
        <v>423</v>
      </c>
      <c r="D247" s="135" t="s">
        <v>380</v>
      </c>
      <c r="E247" s="105" t="s">
        <v>491</v>
      </c>
      <c r="F247" s="123"/>
      <c r="G247" s="251">
        <f t="shared" ref="G247:H255" si="74">G248</f>
        <v>0</v>
      </c>
      <c r="H247" s="251">
        <f t="shared" si="74"/>
        <v>0</v>
      </c>
      <c r="I247" s="250">
        <f t="shared" si="66"/>
        <v>0</v>
      </c>
    </row>
    <row r="248" spans="1:9" s="97" customFormat="1" ht="15.6" x14ac:dyDescent="0.3">
      <c r="A248" s="101" t="s">
        <v>498</v>
      </c>
      <c r="B248" s="147" t="s">
        <v>377</v>
      </c>
      <c r="C248" s="148" t="s">
        <v>423</v>
      </c>
      <c r="D248" s="135" t="s">
        <v>380</v>
      </c>
      <c r="E248" s="105" t="s">
        <v>499</v>
      </c>
      <c r="F248" s="123"/>
      <c r="G248" s="251">
        <f>G249</f>
        <v>0</v>
      </c>
      <c r="H248" s="251">
        <f t="shared" si="74"/>
        <v>0</v>
      </c>
      <c r="I248" s="250">
        <f t="shared" si="66"/>
        <v>0</v>
      </c>
    </row>
    <row r="249" spans="1:9" s="97" customFormat="1" ht="15.6" x14ac:dyDescent="0.3">
      <c r="A249" s="101" t="s">
        <v>500</v>
      </c>
      <c r="B249" s="147" t="s">
        <v>377</v>
      </c>
      <c r="C249" s="148" t="s">
        <v>423</v>
      </c>
      <c r="D249" s="135" t="s">
        <v>380</v>
      </c>
      <c r="E249" s="105" t="s">
        <v>501</v>
      </c>
      <c r="F249" s="123"/>
      <c r="G249" s="251">
        <f>G250</f>
        <v>0</v>
      </c>
      <c r="H249" s="251">
        <f t="shared" si="74"/>
        <v>0</v>
      </c>
      <c r="I249" s="250">
        <f t="shared" si="66"/>
        <v>0</v>
      </c>
    </row>
    <row r="250" spans="1:9" s="97" customFormat="1" ht="15.6" x14ac:dyDescent="0.3">
      <c r="A250" s="101" t="s">
        <v>82</v>
      </c>
      <c r="B250" s="147" t="s">
        <v>377</v>
      </c>
      <c r="C250" s="148" t="s">
        <v>423</v>
      </c>
      <c r="D250" s="135" t="s">
        <v>380</v>
      </c>
      <c r="E250" s="105" t="s">
        <v>501</v>
      </c>
      <c r="F250" s="123">
        <v>800</v>
      </c>
      <c r="G250" s="251">
        <f>G251</f>
        <v>0</v>
      </c>
      <c r="H250" s="251">
        <f t="shared" si="74"/>
        <v>0</v>
      </c>
      <c r="I250" s="250">
        <f t="shared" si="66"/>
        <v>0</v>
      </c>
    </row>
    <row r="251" spans="1:9" s="97" customFormat="1" ht="30.6" x14ac:dyDescent="0.3">
      <c r="A251" s="101" t="s">
        <v>502</v>
      </c>
      <c r="B251" s="147" t="s">
        <v>377</v>
      </c>
      <c r="C251" s="148" t="s">
        <v>423</v>
      </c>
      <c r="D251" s="135" t="s">
        <v>380</v>
      </c>
      <c r="E251" s="105" t="s">
        <v>501</v>
      </c>
      <c r="F251" s="123">
        <v>810</v>
      </c>
      <c r="G251" s="251">
        <v>0</v>
      </c>
      <c r="H251" s="251">
        <v>0</v>
      </c>
      <c r="I251" s="250">
        <f t="shared" si="66"/>
        <v>0</v>
      </c>
    </row>
    <row r="252" spans="1:9" s="97" customFormat="1" ht="15.6" x14ac:dyDescent="0.3">
      <c r="A252" s="101" t="s">
        <v>752</v>
      </c>
      <c r="B252" s="147" t="s">
        <v>377</v>
      </c>
      <c r="C252" s="148" t="s">
        <v>423</v>
      </c>
      <c r="D252" s="135" t="s">
        <v>380</v>
      </c>
      <c r="E252" s="105" t="s">
        <v>749</v>
      </c>
      <c r="F252" s="123"/>
      <c r="G252" s="251">
        <f t="shared" si="74"/>
        <v>0</v>
      </c>
      <c r="H252" s="251">
        <f t="shared" si="74"/>
        <v>0</v>
      </c>
      <c r="I252" s="250">
        <f t="shared" ref="I252:I256" si="75">G252-H252</f>
        <v>0</v>
      </c>
    </row>
    <row r="253" spans="1:9" s="97" customFormat="1" ht="15.6" x14ac:dyDescent="0.3">
      <c r="A253" s="101" t="s">
        <v>753</v>
      </c>
      <c r="B253" s="147" t="s">
        <v>377</v>
      </c>
      <c r="C253" s="148" t="s">
        <v>423</v>
      </c>
      <c r="D253" s="135" t="s">
        <v>380</v>
      </c>
      <c r="E253" s="105" t="s">
        <v>750</v>
      </c>
      <c r="F253" s="123"/>
      <c r="G253" s="251">
        <f>G254</f>
        <v>0</v>
      </c>
      <c r="H253" s="251">
        <f>H254</f>
        <v>0</v>
      </c>
      <c r="I253" s="250">
        <f t="shared" si="75"/>
        <v>0</v>
      </c>
    </row>
    <row r="254" spans="1:9" s="97" customFormat="1" ht="45.6" x14ac:dyDescent="0.3">
      <c r="A254" s="101" t="s">
        <v>754</v>
      </c>
      <c r="B254" s="147" t="s">
        <v>377</v>
      </c>
      <c r="C254" s="148" t="s">
        <v>423</v>
      </c>
      <c r="D254" s="135" t="s">
        <v>380</v>
      </c>
      <c r="E254" s="105" t="s">
        <v>751</v>
      </c>
      <c r="F254" s="123"/>
      <c r="G254" s="251">
        <f>G255</f>
        <v>0</v>
      </c>
      <c r="H254" s="251">
        <f>H255</f>
        <v>0</v>
      </c>
      <c r="I254" s="250">
        <f>I255</f>
        <v>0</v>
      </c>
    </row>
    <row r="255" spans="1:9" s="97" customFormat="1" ht="15.6" x14ac:dyDescent="0.3">
      <c r="A255" s="101" t="s">
        <v>82</v>
      </c>
      <c r="B255" s="147" t="s">
        <v>377</v>
      </c>
      <c r="C255" s="148" t="s">
        <v>423</v>
      </c>
      <c r="D255" s="135" t="s">
        <v>380</v>
      </c>
      <c r="E255" s="105" t="s">
        <v>751</v>
      </c>
      <c r="F255" s="123">
        <v>800</v>
      </c>
      <c r="G255" s="251">
        <f>G256</f>
        <v>0</v>
      </c>
      <c r="H255" s="251">
        <f t="shared" si="74"/>
        <v>0</v>
      </c>
      <c r="I255" s="250">
        <f t="shared" si="75"/>
        <v>0</v>
      </c>
    </row>
    <row r="256" spans="1:9" s="97" customFormat="1" ht="30.6" x14ac:dyDescent="0.3">
      <c r="A256" s="101" t="s">
        <v>502</v>
      </c>
      <c r="B256" s="147" t="s">
        <v>377</v>
      </c>
      <c r="C256" s="148" t="s">
        <v>423</v>
      </c>
      <c r="D256" s="135" t="s">
        <v>380</v>
      </c>
      <c r="E256" s="105" t="s">
        <v>751</v>
      </c>
      <c r="F256" s="123">
        <v>810</v>
      </c>
      <c r="G256" s="251">
        <v>0</v>
      </c>
      <c r="H256" s="251">
        <v>0</v>
      </c>
      <c r="I256" s="250">
        <f t="shared" si="75"/>
        <v>0</v>
      </c>
    </row>
    <row r="257" spans="1:9" s="97" customFormat="1" ht="15.6" x14ac:dyDescent="0.3">
      <c r="A257" s="98" t="s">
        <v>181</v>
      </c>
      <c r="B257" s="99" t="s">
        <v>377</v>
      </c>
      <c r="C257" s="93" t="s">
        <v>423</v>
      </c>
      <c r="D257" s="94" t="s">
        <v>387</v>
      </c>
      <c r="E257" s="95"/>
      <c r="F257" s="96"/>
      <c r="G257" s="249">
        <f>G258+G263</f>
        <v>96786.3</v>
      </c>
      <c r="H257" s="249">
        <f t="shared" ref="H257:I257" si="76">H258+H263</f>
        <v>0</v>
      </c>
      <c r="I257" s="249">
        <f t="shared" si="76"/>
        <v>96786.3</v>
      </c>
    </row>
    <row r="258" spans="1:9" s="97" customFormat="1" ht="15.6" x14ac:dyDescent="0.3">
      <c r="A258" s="153" t="s">
        <v>401</v>
      </c>
      <c r="B258" s="154" t="s">
        <v>377</v>
      </c>
      <c r="C258" s="110" t="s">
        <v>423</v>
      </c>
      <c r="D258" s="111" t="s">
        <v>387</v>
      </c>
      <c r="E258" s="154" t="s">
        <v>402</v>
      </c>
      <c r="F258" s="155"/>
      <c r="G258" s="250">
        <f>G259</f>
        <v>96786.3</v>
      </c>
      <c r="H258" s="250">
        <f t="shared" ref="H258:H261" si="77">H259</f>
        <v>0</v>
      </c>
      <c r="I258" s="250">
        <f t="shared" si="66"/>
        <v>96786.3</v>
      </c>
    </row>
    <row r="259" spans="1:9" s="97" customFormat="1" ht="15.6" x14ac:dyDescent="0.3">
      <c r="A259" s="101" t="s">
        <v>32</v>
      </c>
      <c r="B259" s="154" t="s">
        <v>377</v>
      </c>
      <c r="C259" s="110" t="s">
        <v>423</v>
      </c>
      <c r="D259" s="111" t="s">
        <v>387</v>
      </c>
      <c r="E259" s="154" t="s">
        <v>412</v>
      </c>
      <c r="F259" s="155"/>
      <c r="G259" s="250">
        <f>G260</f>
        <v>96786.3</v>
      </c>
      <c r="H259" s="250">
        <f t="shared" si="77"/>
        <v>0</v>
      </c>
      <c r="I259" s="250">
        <f t="shared" si="66"/>
        <v>96786.3</v>
      </c>
    </row>
    <row r="260" spans="1:9" s="97" customFormat="1" ht="30.6" x14ac:dyDescent="0.3">
      <c r="A260" s="101" t="s">
        <v>503</v>
      </c>
      <c r="B260" s="154" t="s">
        <v>377</v>
      </c>
      <c r="C260" s="110" t="s">
        <v>423</v>
      </c>
      <c r="D260" s="111" t="s">
        <v>387</v>
      </c>
      <c r="E260" s="154" t="s">
        <v>504</v>
      </c>
      <c r="F260" s="155"/>
      <c r="G260" s="250">
        <f>G261</f>
        <v>96786.3</v>
      </c>
      <c r="H260" s="250">
        <f>H261</f>
        <v>0</v>
      </c>
      <c r="I260" s="250">
        <f t="shared" si="66"/>
        <v>96786.3</v>
      </c>
    </row>
    <row r="261" spans="1:9" s="97" customFormat="1" ht="15.6" x14ac:dyDescent="0.3">
      <c r="A261" s="101" t="s">
        <v>392</v>
      </c>
      <c r="B261" s="154" t="s">
        <v>377</v>
      </c>
      <c r="C261" s="110" t="s">
        <v>423</v>
      </c>
      <c r="D261" s="111" t="s">
        <v>387</v>
      </c>
      <c r="E261" s="154" t="s">
        <v>504</v>
      </c>
      <c r="F261" s="155">
        <v>200</v>
      </c>
      <c r="G261" s="250">
        <f>G262</f>
        <v>96786.3</v>
      </c>
      <c r="H261" s="250">
        <f t="shared" si="77"/>
        <v>0</v>
      </c>
      <c r="I261" s="250">
        <f t="shared" si="66"/>
        <v>96786.3</v>
      </c>
    </row>
    <row r="262" spans="1:9" s="97" customFormat="1" ht="30.6" x14ac:dyDescent="0.3">
      <c r="A262" s="101" t="s">
        <v>56</v>
      </c>
      <c r="B262" s="154" t="s">
        <v>377</v>
      </c>
      <c r="C262" s="110" t="s">
        <v>423</v>
      </c>
      <c r="D262" s="111" t="s">
        <v>387</v>
      </c>
      <c r="E262" s="154" t="s">
        <v>504</v>
      </c>
      <c r="F262" s="155">
        <v>240</v>
      </c>
      <c r="G262" s="250">
        <v>96786.3</v>
      </c>
      <c r="H262" s="253">
        <v>0</v>
      </c>
      <c r="I262" s="250">
        <f t="shared" si="66"/>
        <v>96786.3</v>
      </c>
    </row>
    <row r="263" spans="1:9" s="97" customFormat="1" ht="15.6" x14ac:dyDescent="0.3">
      <c r="A263" s="101" t="s">
        <v>381</v>
      </c>
      <c r="B263" s="154" t="s">
        <v>377</v>
      </c>
      <c r="C263" s="110" t="s">
        <v>423</v>
      </c>
      <c r="D263" s="111" t="s">
        <v>387</v>
      </c>
      <c r="E263" s="154" t="s">
        <v>382</v>
      </c>
      <c r="F263" s="155"/>
      <c r="G263" s="250">
        <f>G264</f>
        <v>0</v>
      </c>
      <c r="H263" s="250">
        <f t="shared" ref="H263:I266" si="78">H264</f>
        <v>0</v>
      </c>
      <c r="I263" s="250">
        <f t="shared" si="78"/>
        <v>0</v>
      </c>
    </row>
    <row r="264" spans="1:9" s="97" customFormat="1" ht="15.6" x14ac:dyDescent="0.3">
      <c r="A264" s="101" t="s">
        <v>757</v>
      </c>
      <c r="B264" s="154" t="s">
        <v>377</v>
      </c>
      <c r="C264" s="110" t="s">
        <v>423</v>
      </c>
      <c r="D264" s="111" t="s">
        <v>387</v>
      </c>
      <c r="E264" s="154" t="s">
        <v>755</v>
      </c>
      <c r="F264" s="155"/>
      <c r="G264" s="250">
        <f>G265</f>
        <v>0</v>
      </c>
      <c r="H264" s="250">
        <f t="shared" si="78"/>
        <v>0</v>
      </c>
      <c r="I264" s="250">
        <f t="shared" si="78"/>
        <v>0</v>
      </c>
    </row>
    <row r="265" spans="1:9" s="97" customFormat="1" ht="15.6" x14ac:dyDescent="0.3">
      <c r="A265" s="101" t="s">
        <v>758</v>
      </c>
      <c r="B265" s="154" t="s">
        <v>377</v>
      </c>
      <c r="C265" s="110" t="s">
        <v>423</v>
      </c>
      <c r="D265" s="111" t="s">
        <v>387</v>
      </c>
      <c r="E265" s="154" t="s">
        <v>756</v>
      </c>
      <c r="F265" s="155"/>
      <c r="G265" s="250">
        <f>G266</f>
        <v>0</v>
      </c>
      <c r="H265" s="250">
        <f t="shared" si="78"/>
        <v>0</v>
      </c>
      <c r="I265" s="250">
        <f t="shared" si="78"/>
        <v>0</v>
      </c>
    </row>
    <row r="266" spans="1:9" s="97" customFormat="1" ht="15.6" x14ac:dyDescent="0.3">
      <c r="A266" s="101" t="s">
        <v>82</v>
      </c>
      <c r="B266" s="154" t="s">
        <v>377</v>
      </c>
      <c r="C266" s="110" t="s">
        <v>423</v>
      </c>
      <c r="D266" s="111" t="s">
        <v>387</v>
      </c>
      <c r="E266" s="154" t="s">
        <v>756</v>
      </c>
      <c r="F266" s="155">
        <v>800</v>
      </c>
      <c r="G266" s="250">
        <f>G267</f>
        <v>0</v>
      </c>
      <c r="H266" s="250">
        <f t="shared" si="78"/>
        <v>0</v>
      </c>
      <c r="I266" s="250">
        <f t="shared" si="78"/>
        <v>0</v>
      </c>
    </row>
    <row r="267" spans="1:9" s="97" customFormat="1" ht="15.6" x14ac:dyDescent="0.3">
      <c r="A267" s="101" t="s">
        <v>84</v>
      </c>
      <c r="B267" s="154" t="s">
        <v>377</v>
      </c>
      <c r="C267" s="110" t="s">
        <v>423</v>
      </c>
      <c r="D267" s="111" t="s">
        <v>387</v>
      </c>
      <c r="E267" s="154" t="s">
        <v>756</v>
      </c>
      <c r="F267" s="155">
        <v>830</v>
      </c>
      <c r="G267" s="250">
        <v>0</v>
      </c>
      <c r="H267" s="253">
        <v>0</v>
      </c>
      <c r="I267" s="250">
        <f>G267-H267</f>
        <v>0</v>
      </c>
    </row>
    <row r="268" spans="1:9" s="97" customFormat="1" ht="15.6" x14ac:dyDescent="0.3">
      <c r="A268" s="114" t="s">
        <v>505</v>
      </c>
      <c r="B268" s="115" t="s">
        <v>377</v>
      </c>
      <c r="C268" s="116" t="s">
        <v>506</v>
      </c>
      <c r="D268" s="117"/>
      <c r="E268" s="118"/>
      <c r="F268" s="119"/>
      <c r="G268" s="252">
        <f>G280+G269</f>
        <v>1241700</v>
      </c>
      <c r="H268" s="252">
        <f>H280+H269</f>
        <v>679243</v>
      </c>
      <c r="I268" s="252">
        <f>I280+I269</f>
        <v>562457</v>
      </c>
    </row>
    <row r="269" spans="1:9" s="97" customFormat="1" ht="31.2" x14ac:dyDescent="0.3">
      <c r="A269" s="146" t="s">
        <v>215</v>
      </c>
      <c r="B269" s="156" t="s">
        <v>377</v>
      </c>
      <c r="C269" s="157" t="s">
        <v>506</v>
      </c>
      <c r="D269" s="157" t="s">
        <v>423</v>
      </c>
      <c r="E269" s="158"/>
      <c r="F269" s="158"/>
      <c r="G269" s="252">
        <f>G270+G275</f>
        <v>10000</v>
      </c>
      <c r="H269" s="252">
        <f t="shared" ref="H269:I269" si="79">H270+H275</f>
        <v>5500</v>
      </c>
      <c r="I269" s="252">
        <f t="shared" si="79"/>
        <v>4500</v>
      </c>
    </row>
    <row r="270" spans="1:9" s="97" customFormat="1" ht="30.6" x14ac:dyDescent="0.3">
      <c r="A270" s="101" t="s">
        <v>395</v>
      </c>
      <c r="B270" s="109" t="s">
        <v>377</v>
      </c>
      <c r="C270" s="104" t="s">
        <v>506</v>
      </c>
      <c r="D270" s="159" t="s">
        <v>423</v>
      </c>
      <c r="E270" s="105" t="s">
        <v>396</v>
      </c>
      <c r="F270" s="106"/>
      <c r="G270" s="250">
        <f>G271</f>
        <v>10000</v>
      </c>
      <c r="H270" s="250">
        <f t="shared" ref="H270:H273" si="80">H271</f>
        <v>5500</v>
      </c>
      <c r="I270" s="250">
        <f t="shared" ref="I270:I271" si="81">G270-H270</f>
        <v>4500</v>
      </c>
    </row>
    <row r="271" spans="1:9" s="97" customFormat="1" ht="30.6" x14ac:dyDescent="0.3">
      <c r="A271" s="101" t="s">
        <v>397</v>
      </c>
      <c r="B271" s="109" t="s">
        <v>377</v>
      </c>
      <c r="C271" s="104" t="s">
        <v>506</v>
      </c>
      <c r="D271" s="159" t="s">
        <v>423</v>
      </c>
      <c r="E271" s="105" t="s">
        <v>398</v>
      </c>
      <c r="F271" s="106"/>
      <c r="G271" s="250">
        <f>G272</f>
        <v>10000</v>
      </c>
      <c r="H271" s="250">
        <f t="shared" si="80"/>
        <v>5500</v>
      </c>
      <c r="I271" s="250">
        <f t="shared" si="81"/>
        <v>4500</v>
      </c>
    </row>
    <row r="272" spans="1:9" s="97" customFormat="1" ht="30.6" x14ac:dyDescent="0.3">
      <c r="A272" s="101" t="s">
        <v>399</v>
      </c>
      <c r="B272" s="102" t="s">
        <v>377</v>
      </c>
      <c r="C272" s="104" t="s">
        <v>506</v>
      </c>
      <c r="D272" s="159" t="s">
        <v>423</v>
      </c>
      <c r="E272" s="105" t="s">
        <v>400</v>
      </c>
      <c r="F272" s="106"/>
      <c r="G272" s="251">
        <f>G273</f>
        <v>10000</v>
      </c>
      <c r="H272" s="251">
        <f>H273</f>
        <v>5500</v>
      </c>
      <c r="I272" s="251">
        <f t="shared" ref="I272" si="82">I273+I279</f>
        <v>4500</v>
      </c>
    </row>
    <row r="273" spans="1:9" s="97" customFormat="1" ht="15.6" x14ac:dyDescent="0.3">
      <c r="A273" s="101" t="s">
        <v>392</v>
      </c>
      <c r="B273" s="102" t="s">
        <v>377</v>
      </c>
      <c r="C273" s="104" t="s">
        <v>506</v>
      </c>
      <c r="D273" s="159" t="s">
        <v>423</v>
      </c>
      <c r="E273" s="105" t="s">
        <v>400</v>
      </c>
      <c r="F273" s="106">
        <v>200</v>
      </c>
      <c r="G273" s="251">
        <f>G274</f>
        <v>10000</v>
      </c>
      <c r="H273" s="251">
        <f t="shared" si="80"/>
        <v>5500</v>
      </c>
      <c r="I273" s="250">
        <f t="shared" ref="I273:I274" si="83">G273-H273</f>
        <v>4500</v>
      </c>
    </row>
    <row r="274" spans="1:9" s="97" customFormat="1" ht="30.6" x14ac:dyDescent="0.3">
      <c r="A274" s="101" t="s">
        <v>56</v>
      </c>
      <c r="B274" s="102" t="s">
        <v>377</v>
      </c>
      <c r="C274" s="104" t="s">
        <v>506</v>
      </c>
      <c r="D274" s="159" t="s">
        <v>423</v>
      </c>
      <c r="E274" s="105" t="s">
        <v>400</v>
      </c>
      <c r="F274" s="106">
        <v>240</v>
      </c>
      <c r="G274" s="251">
        <v>10000</v>
      </c>
      <c r="H274" s="251">
        <v>5500</v>
      </c>
      <c r="I274" s="250">
        <f t="shared" si="83"/>
        <v>4500</v>
      </c>
    </row>
    <row r="275" spans="1:9" s="97" customFormat="1" ht="15.6" x14ac:dyDescent="0.3">
      <c r="A275" s="107" t="s">
        <v>381</v>
      </c>
      <c r="B275" s="109" t="s">
        <v>377</v>
      </c>
      <c r="C275" s="104" t="s">
        <v>506</v>
      </c>
      <c r="D275" s="159" t="s">
        <v>423</v>
      </c>
      <c r="E275" s="112" t="s">
        <v>382</v>
      </c>
      <c r="F275" s="108"/>
      <c r="G275" s="250">
        <f>G276</f>
        <v>0</v>
      </c>
      <c r="H275" s="250">
        <f t="shared" ref="H275:I276" si="84">H276</f>
        <v>0</v>
      </c>
      <c r="I275" s="250">
        <f t="shared" si="84"/>
        <v>0</v>
      </c>
    </row>
    <row r="276" spans="1:9" s="97" customFormat="1" ht="15.6" x14ac:dyDescent="0.3">
      <c r="A276" s="101" t="s">
        <v>383</v>
      </c>
      <c r="B276" s="109" t="s">
        <v>377</v>
      </c>
      <c r="C276" s="104" t="s">
        <v>506</v>
      </c>
      <c r="D276" s="159" t="s">
        <v>423</v>
      </c>
      <c r="E276" s="112" t="s">
        <v>384</v>
      </c>
      <c r="F276" s="108"/>
      <c r="G276" s="250">
        <f>G277</f>
        <v>0</v>
      </c>
      <c r="H276" s="250">
        <f t="shared" si="84"/>
        <v>0</v>
      </c>
      <c r="I276" s="250">
        <f t="shared" si="84"/>
        <v>0</v>
      </c>
    </row>
    <row r="277" spans="1:9" s="97" customFormat="1" ht="15.6" x14ac:dyDescent="0.3">
      <c r="A277" s="101" t="s">
        <v>415</v>
      </c>
      <c r="B277" s="124" t="s">
        <v>377</v>
      </c>
      <c r="C277" s="104" t="s">
        <v>506</v>
      </c>
      <c r="D277" s="159" t="s">
        <v>423</v>
      </c>
      <c r="E277" s="112" t="s">
        <v>416</v>
      </c>
      <c r="F277" s="108"/>
      <c r="G277" s="250">
        <f>G278</f>
        <v>0</v>
      </c>
      <c r="H277" s="250">
        <f>H278</f>
        <v>0</v>
      </c>
      <c r="I277" s="250">
        <f>I278</f>
        <v>0</v>
      </c>
    </row>
    <row r="278" spans="1:9" s="97" customFormat="1" ht="15.6" x14ac:dyDescent="0.3">
      <c r="A278" s="101" t="s">
        <v>392</v>
      </c>
      <c r="B278" s="102" t="s">
        <v>377</v>
      </c>
      <c r="C278" s="104" t="s">
        <v>506</v>
      </c>
      <c r="D278" s="159" t="s">
        <v>423</v>
      </c>
      <c r="E278" s="105" t="s">
        <v>416</v>
      </c>
      <c r="F278" s="106">
        <v>200</v>
      </c>
      <c r="G278" s="251">
        <f>G279</f>
        <v>0</v>
      </c>
      <c r="H278" s="251">
        <f t="shared" ref="H278:I278" si="85">H279</f>
        <v>0</v>
      </c>
      <c r="I278" s="251">
        <f t="shared" si="85"/>
        <v>0</v>
      </c>
    </row>
    <row r="279" spans="1:9" s="97" customFormat="1" ht="30.6" x14ac:dyDescent="0.3">
      <c r="A279" s="101" t="s">
        <v>56</v>
      </c>
      <c r="B279" s="102" t="s">
        <v>377</v>
      </c>
      <c r="C279" s="104" t="s">
        <v>506</v>
      </c>
      <c r="D279" s="159" t="s">
        <v>423</v>
      </c>
      <c r="E279" s="105" t="s">
        <v>416</v>
      </c>
      <c r="F279" s="106">
        <v>240</v>
      </c>
      <c r="G279" s="251"/>
      <c r="H279" s="251">
        <v>0</v>
      </c>
      <c r="I279" s="250">
        <f t="shared" ref="I279" si="86">G279-H279</f>
        <v>0</v>
      </c>
    </row>
    <row r="280" spans="1:9" s="97" customFormat="1" ht="15.6" x14ac:dyDescent="0.3">
      <c r="A280" s="160" t="s">
        <v>507</v>
      </c>
      <c r="B280" s="99" t="s">
        <v>377</v>
      </c>
      <c r="C280" s="93" t="s">
        <v>506</v>
      </c>
      <c r="D280" s="94" t="s">
        <v>506</v>
      </c>
      <c r="E280" s="95"/>
      <c r="F280" s="96"/>
      <c r="G280" s="249">
        <f>G281+G289+G294</f>
        <v>1231700</v>
      </c>
      <c r="H280" s="249">
        <f t="shared" ref="H280:I280" si="87">H281+H289+H294</f>
        <v>673743</v>
      </c>
      <c r="I280" s="249">
        <f t="shared" si="87"/>
        <v>557957</v>
      </c>
    </row>
    <row r="281" spans="1:9" s="73" customFormat="1" ht="15.6" x14ac:dyDescent="0.3">
      <c r="A281" s="133" t="s">
        <v>508</v>
      </c>
      <c r="B281" s="105" t="s">
        <v>377</v>
      </c>
      <c r="C281" s="103" t="s">
        <v>506</v>
      </c>
      <c r="D281" s="113" t="s">
        <v>506</v>
      </c>
      <c r="E281" s="105" t="s">
        <v>509</v>
      </c>
      <c r="F281" s="106"/>
      <c r="G281" s="251">
        <f t="shared" ref="G281:H292" si="88">G282</f>
        <v>538400</v>
      </c>
      <c r="H281" s="251">
        <f t="shared" si="88"/>
        <v>361482</v>
      </c>
      <c r="I281" s="250">
        <f t="shared" si="66"/>
        <v>176918</v>
      </c>
    </row>
    <row r="282" spans="1:9" s="73" customFormat="1" ht="15.6" x14ac:dyDescent="0.3">
      <c r="A282" s="101" t="s">
        <v>510</v>
      </c>
      <c r="B282" s="105" t="s">
        <v>377</v>
      </c>
      <c r="C282" s="103" t="s">
        <v>506</v>
      </c>
      <c r="D282" s="113" t="s">
        <v>506</v>
      </c>
      <c r="E282" s="105" t="s">
        <v>511</v>
      </c>
      <c r="F282" s="106"/>
      <c r="G282" s="251">
        <f t="shared" si="88"/>
        <v>538400</v>
      </c>
      <c r="H282" s="251">
        <f t="shared" si="88"/>
        <v>361482</v>
      </c>
      <c r="I282" s="250">
        <f t="shared" si="66"/>
        <v>176918</v>
      </c>
    </row>
    <row r="283" spans="1:9" s="73" customFormat="1" ht="15.6" x14ac:dyDescent="0.3">
      <c r="A283" s="101" t="s">
        <v>512</v>
      </c>
      <c r="B283" s="105" t="s">
        <v>377</v>
      </c>
      <c r="C283" s="103" t="s">
        <v>506</v>
      </c>
      <c r="D283" s="113" t="s">
        <v>506</v>
      </c>
      <c r="E283" s="105" t="s">
        <v>513</v>
      </c>
      <c r="F283" s="106"/>
      <c r="G283" s="251">
        <f>G284+G286</f>
        <v>538400</v>
      </c>
      <c r="H283" s="251">
        <f t="shared" ref="H283:I283" si="89">H284+H286</f>
        <v>361482</v>
      </c>
      <c r="I283" s="251">
        <f t="shared" si="89"/>
        <v>176918</v>
      </c>
    </row>
    <row r="284" spans="1:9" s="97" customFormat="1" ht="15.6" x14ac:dyDescent="0.3">
      <c r="A284" s="101" t="s">
        <v>392</v>
      </c>
      <c r="B284" s="102" t="s">
        <v>377</v>
      </c>
      <c r="C284" s="103" t="s">
        <v>506</v>
      </c>
      <c r="D284" s="113" t="s">
        <v>506</v>
      </c>
      <c r="E284" s="105" t="s">
        <v>513</v>
      </c>
      <c r="F284" s="106">
        <v>200</v>
      </c>
      <c r="G284" s="251">
        <f t="shared" si="88"/>
        <v>150000</v>
      </c>
      <c r="H284" s="251">
        <f t="shared" si="88"/>
        <v>56170</v>
      </c>
      <c r="I284" s="250">
        <f t="shared" si="66"/>
        <v>93830</v>
      </c>
    </row>
    <row r="285" spans="1:9" s="97" customFormat="1" ht="30.6" x14ac:dyDescent="0.3">
      <c r="A285" s="101" t="s">
        <v>56</v>
      </c>
      <c r="B285" s="102" t="s">
        <v>377</v>
      </c>
      <c r="C285" s="103" t="s">
        <v>506</v>
      </c>
      <c r="D285" s="113" t="s">
        <v>506</v>
      </c>
      <c r="E285" s="105" t="s">
        <v>513</v>
      </c>
      <c r="F285" s="106">
        <v>240</v>
      </c>
      <c r="G285" s="251">
        <v>150000</v>
      </c>
      <c r="H285" s="251">
        <v>56170</v>
      </c>
      <c r="I285" s="250">
        <f t="shared" si="66"/>
        <v>93830</v>
      </c>
    </row>
    <row r="286" spans="1:9" s="97" customFormat="1" ht="15.6" x14ac:dyDescent="0.3">
      <c r="A286" s="101" t="s">
        <v>75</v>
      </c>
      <c r="B286" s="102" t="s">
        <v>377</v>
      </c>
      <c r="C286" s="103" t="s">
        <v>506</v>
      </c>
      <c r="D286" s="113" t="s">
        <v>506</v>
      </c>
      <c r="E286" s="105" t="s">
        <v>513</v>
      </c>
      <c r="F286" s="106">
        <v>300</v>
      </c>
      <c r="G286" s="251">
        <f>G287+G288</f>
        <v>388400</v>
      </c>
      <c r="H286" s="251">
        <f t="shared" ref="H286:I286" si="90">H287+H288</f>
        <v>305312</v>
      </c>
      <c r="I286" s="251">
        <f t="shared" si="90"/>
        <v>83088</v>
      </c>
    </row>
    <row r="287" spans="1:9" s="97" customFormat="1" ht="30.6" x14ac:dyDescent="0.3">
      <c r="A287" s="101" t="s">
        <v>77</v>
      </c>
      <c r="B287" s="102" t="s">
        <v>377</v>
      </c>
      <c r="C287" s="103" t="s">
        <v>506</v>
      </c>
      <c r="D287" s="113" t="s">
        <v>506</v>
      </c>
      <c r="E287" s="105" t="s">
        <v>513</v>
      </c>
      <c r="F287" s="106">
        <v>320</v>
      </c>
      <c r="G287" s="251">
        <v>28400</v>
      </c>
      <c r="H287" s="251">
        <v>28400</v>
      </c>
      <c r="I287" s="250">
        <f>G287-H287</f>
        <v>0</v>
      </c>
    </row>
    <row r="288" spans="1:9" s="97" customFormat="1" ht="15.6" x14ac:dyDescent="0.3">
      <c r="A288" s="101" t="s">
        <v>759</v>
      </c>
      <c r="B288" s="102" t="s">
        <v>377</v>
      </c>
      <c r="C288" s="103" t="s">
        <v>506</v>
      </c>
      <c r="D288" s="113" t="s">
        <v>506</v>
      </c>
      <c r="E288" s="105" t="s">
        <v>513</v>
      </c>
      <c r="F288" s="106">
        <v>340</v>
      </c>
      <c r="G288" s="251">
        <v>360000</v>
      </c>
      <c r="H288" s="251">
        <v>276912</v>
      </c>
      <c r="I288" s="250">
        <f>G288-H288</f>
        <v>83088</v>
      </c>
    </row>
    <row r="289" spans="1:10" s="73" customFormat="1" ht="30.6" x14ac:dyDescent="0.3">
      <c r="A289" s="133" t="s">
        <v>514</v>
      </c>
      <c r="B289" s="105" t="s">
        <v>377</v>
      </c>
      <c r="C289" s="103" t="s">
        <v>506</v>
      </c>
      <c r="D289" s="113" t="s">
        <v>506</v>
      </c>
      <c r="E289" s="105" t="s">
        <v>515</v>
      </c>
      <c r="F289" s="106"/>
      <c r="G289" s="251">
        <f t="shared" si="88"/>
        <v>220000</v>
      </c>
      <c r="H289" s="251">
        <f t="shared" si="88"/>
        <v>149966</v>
      </c>
      <c r="I289" s="250">
        <f t="shared" si="66"/>
        <v>70034</v>
      </c>
    </row>
    <row r="290" spans="1:10" s="73" customFormat="1" ht="15.6" x14ac:dyDescent="0.3">
      <c r="A290" s="101" t="s">
        <v>516</v>
      </c>
      <c r="B290" s="105" t="s">
        <v>377</v>
      </c>
      <c r="C290" s="103" t="s">
        <v>506</v>
      </c>
      <c r="D290" s="113" t="s">
        <v>506</v>
      </c>
      <c r="E290" s="105" t="s">
        <v>517</v>
      </c>
      <c r="F290" s="106"/>
      <c r="G290" s="251">
        <f t="shared" si="88"/>
        <v>220000</v>
      </c>
      <c r="H290" s="251">
        <f t="shared" si="88"/>
        <v>149966</v>
      </c>
      <c r="I290" s="250">
        <f t="shared" si="66"/>
        <v>70034</v>
      </c>
    </row>
    <row r="291" spans="1:10" s="73" customFormat="1" ht="15.6" x14ac:dyDescent="0.3">
      <c r="A291" s="101" t="s">
        <v>518</v>
      </c>
      <c r="B291" s="105" t="s">
        <v>377</v>
      </c>
      <c r="C291" s="103" t="s">
        <v>506</v>
      </c>
      <c r="D291" s="113" t="s">
        <v>506</v>
      </c>
      <c r="E291" s="105" t="s">
        <v>519</v>
      </c>
      <c r="F291" s="106"/>
      <c r="G291" s="251">
        <f t="shared" si="88"/>
        <v>220000</v>
      </c>
      <c r="H291" s="251">
        <f t="shared" si="88"/>
        <v>149966</v>
      </c>
      <c r="I291" s="250">
        <f t="shared" si="66"/>
        <v>70034</v>
      </c>
    </row>
    <row r="292" spans="1:10" s="97" customFormat="1" ht="15.6" x14ac:dyDescent="0.3">
      <c r="A292" s="101" t="s">
        <v>392</v>
      </c>
      <c r="B292" s="102" t="s">
        <v>377</v>
      </c>
      <c r="C292" s="103" t="s">
        <v>506</v>
      </c>
      <c r="D292" s="113" t="s">
        <v>506</v>
      </c>
      <c r="E292" s="105" t="s">
        <v>519</v>
      </c>
      <c r="F292" s="106">
        <v>200</v>
      </c>
      <c r="G292" s="251">
        <f t="shared" si="88"/>
        <v>220000</v>
      </c>
      <c r="H292" s="251">
        <f t="shared" si="88"/>
        <v>149966</v>
      </c>
      <c r="I292" s="250">
        <f t="shared" si="66"/>
        <v>70034</v>
      </c>
    </row>
    <row r="293" spans="1:10" s="97" customFormat="1" ht="30.6" x14ac:dyDescent="0.3">
      <c r="A293" s="101" t="s">
        <v>56</v>
      </c>
      <c r="B293" s="102" t="s">
        <v>377</v>
      </c>
      <c r="C293" s="103" t="s">
        <v>506</v>
      </c>
      <c r="D293" s="113" t="s">
        <v>506</v>
      </c>
      <c r="E293" s="105" t="s">
        <v>519</v>
      </c>
      <c r="F293" s="106">
        <v>240</v>
      </c>
      <c r="G293" s="251">
        <v>220000</v>
      </c>
      <c r="H293" s="251">
        <v>149966</v>
      </c>
      <c r="I293" s="250">
        <f t="shared" si="66"/>
        <v>70034</v>
      </c>
    </row>
    <row r="294" spans="1:10" s="97" customFormat="1" ht="15.6" x14ac:dyDescent="0.3">
      <c r="A294" s="101" t="s">
        <v>874</v>
      </c>
      <c r="B294" s="102" t="s">
        <v>377</v>
      </c>
      <c r="C294" s="103" t="s">
        <v>506</v>
      </c>
      <c r="D294" s="113" t="s">
        <v>506</v>
      </c>
      <c r="E294" s="105" t="s">
        <v>871</v>
      </c>
      <c r="F294" s="106"/>
      <c r="G294" s="251">
        <f>G295</f>
        <v>473300</v>
      </c>
      <c r="H294" s="251">
        <f t="shared" ref="H294:I297" si="91">H295</f>
        <v>162295</v>
      </c>
      <c r="I294" s="251">
        <f t="shared" si="91"/>
        <v>311005</v>
      </c>
    </row>
    <row r="295" spans="1:10" s="97" customFormat="1" ht="32.4" customHeight="1" x14ac:dyDescent="0.3">
      <c r="A295" s="101" t="s">
        <v>875</v>
      </c>
      <c r="B295" s="102" t="s">
        <v>377</v>
      </c>
      <c r="C295" s="103" t="s">
        <v>506</v>
      </c>
      <c r="D295" s="113" t="s">
        <v>506</v>
      </c>
      <c r="E295" s="105" t="s">
        <v>872</v>
      </c>
      <c r="F295" s="106"/>
      <c r="G295" s="251">
        <f>G296</f>
        <v>473300</v>
      </c>
      <c r="H295" s="251">
        <f t="shared" si="91"/>
        <v>162295</v>
      </c>
      <c r="I295" s="251">
        <f t="shared" si="91"/>
        <v>311005</v>
      </c>
    </row>
    <row r="296" spans="1:10" s="97" customFormat="1" ht="30" customHeight="1" x14ac:dyDescent="0.3">
      <c r="A296" s="101" t="s">
        <v>876</v>
      </c>
      <c r="B296" s="102" t="s">
        <v>377</v>
      </c>
      <c r="C296" s="103" t="s">
        <v>506</v>
      </c>
      <c r="D296" s="113" t="s">
        <v>506</v>
      </c>
      <c r="E296" s="105" t="s">
        <v>873</v>
      </c>
      <c r="F296" s="106"/>
      <c r="G296" s="251">
        <f>G297</f>
        <v>473300</v>
      </c>
      <c r="H296" s="251">
        <f t="shared" si="91"/>
        <v>162295</v>
      </c>
      <c r="I296" s="251">
        <f t="shared" si="91"/>
        <v>311005</v>
      </c>
    </row>
    <row r="297" spans="1:10" s="97" customFormat="1" ht="30.6" x14ac:dyDescent="0.3">
      <c r="A297" s="101" t="s">
        <v>877</v>
      </c>
      <c r="B297" s="102" t="s">
        <v>377</v>
      </c>
      <c r="C297" s="103" t="s">
        <v>506</v>
      </c>
      <c r="D297" s="113" t="s">
        <v>506</v>
      </c>
      <c r="E297" s="105" t="s">
        <v>873</v>
      </c>
      <c r="F297" s="106">
        <v>600</v>
      </c>
      <c r="G297" s="251">
        <f>G298</f>
        <v>473300</v>
      </c>
      <c r="H297" s="251">
        <f t="shared" si="91"/>
        <v>162295</v>
      </c>
      <c r="I297" s="251">
        <f t="shared" si="91"/>
        <v>311005</v>
      </c>
    </row>
    <row r="298" spans="1:10" s="97" customFormat="1" ht="15.6" x14ac:dyDescent="0.3">
      <c r="A298" s="101" t="s">
        <v>234</v>
      </c>
      <c r="B298" s="102" t="s">
        <v>377</v>
      </c>
      <c r="C298" s="103" t="s">
        <v>506</v>
      </c>
      <c r="D298" s="113" t="s">
        <v>506</v>
      </c>
      <c r="E298" s="105" t="s">
        <v>873</v>
      </c>
      <c r="F298" s="106">
        <v>620</v>
      </c>
      <c r="G298" s="251">
        <v>473300</v>
      </c>
      <c r="H298" s="251">
        <v>162295</v>
      </c>
      <c r="I298" s="250">
        <f>G298-H298</f>
        <v>311005</v>
      </c>
    </row>
    <row r="299" spans="1:10" s="74" customFormat="1" ht="15.6" x14ac:dyDescent="0.3">
      <c r="A299" s="114" t="s">
        <v>520</v>
      </c>
      <c r="B299" s="115" t="s">
        <v>377</v>
      </c>
      <c r="C299" s="116">
        <v>10</v>
      </c>
      <c r="D299" s="117"/>
      <c r="E299" s="118"/>
      <c r="F299" s="119"/>
      <c r="G299" s="249">
        <f>G300+G321</f>
        <v>11021361.6</v>
      </c>
      <c r="H299" s="249">
        <f>H300+H321</f>
        <v>10574261.6</v>
      </c>
      <c r="I299" s="249">
        <f t="shared" si="66"/>
        <v>447100</v>
      </c>
      <c r="J299" s="161"/>
    </row>
    <row r="300" spans="1:10" s="97" customFormat="1" ht="15.6" x14ac:dyDescent="0.3">
      <c r="A300" s="98" t="s">
        <v>285</v>
      </c>
      <c r="B300" s="99" t="s">
        <v>377</v>
      </c>
      <c r="C300" s="93" t="s">
        <v>11</v>
      </c>
      <c r="D300" s="94" t="s">
        <v>387</v>
      </c>
      <c r="E300" s="95"/>
      <c r="F300" s="96"/>
      <c r="G300" s="249">
        <f>G310+G301</f>
        <v>10257108.6</v>
      </c>
      <c r="H300" s="249">
        <f t="shared" ref="H300:I300" si="92">H310+H301</f>
        <v>9810008.5999999996</v>
      </c>
      <c r="I300" s="249">
        <f t="shared" si="92"/>
        <v>447100</v>
      </c>
    </row>
    <row r="301" spans="1:10" s="97" customFormat="1" ht="30.6" x14ac:dyDescent="0.3">
      <c r="A301" s="133" t="s">
        <v>514</v>
      </c>
      <c r="B301" s="105" t="s">
        <v>377</v>
      </c>
      <c r="C301" s="103">
        <v>10</v>
      </c>
      <c r="D301" s="104" t="s">
        <v>387</v>
      </c>
      <c r="E301" s="105" t="s">
        <v>515</v>
      </c>
      <c r="F301" s="106"/>
      <c r="G301" s="251">
        <f t="shared" ref="G301:H304" si="93">G302</f>
        <v>9985108.5999999996</v>
      </c>
      <c r="H301" s="251">
        <f t="shared" si="93"/>
        <v>9538008.5999999996</v>
      </c>
      <c r="I301" s="250">
        <f t="shared" ref="I301:I308" si="94">G301-H301</f>
        <v>447100</v>
      </c>
    </row>
    <row r="302" spans="1:10" s="97" customFormat="1" ht="15.6" x14ac:dyDescent="0.3">
      <c r="A302" s="101" t="s">
        <v>516</v>
      </c>
      <c r="B302" s="105" t="s">
        <v>377</v>
      </c>
      <c r="C302" s="103">
        <v>10</v>
      </c>
      <c r="D302" s="104" t="s">
        <v>387</v>
      </c>
      <c r="E302" s="105" t="s">
        <v>517</v>
      </c>
      <c r="F302" s="106"/>
      <c r="G302" s="251">
        <f t="shared" si="93"/>
        <v>9985108.5999999996</v>
      </c>
      <c r="H302" s="251">
        <f t="shared" si="93"/>
        <v>9538008.5999999996</v>
      </c>
      <c r="I302" s="250">
        <f t="shared" si="94"/>
        <v>447100</v>
      </c>
    </row>
    <row r="303" spans="1:10" s="97" customFormat="1" ht="15.6" x14ac:dyDescent="0.3">
      <c r="A303" s="101" t="s">
        <v>518</v>
      </c>
      <c r="B303" s="105" t="s">
        <v>377</v>
      </c>
      <c r="C303" s="103">
        <v>10</v>
      </c>
      <c r="D303" s="104" t="s">
        <v>387</v>
      </c>
      <c r="E303" s="105" t="s">
        <v>519</v>
      </c>
      <c r="F303" s="106"/>
      <c r="G303" s="251">
        <f>G306+G304</f>
        <v>9985108.5999999996</v>
      </c>
      <c r="H303" s="251">
        <f t="shared" ref="H303:I303" si="95">H306+H304</f>
        <v>9538008.5999999996</v>
      </c>
      <c r="I303" s="251">
        <f t="shared" si="95"/>
        <v>447100</v>
      </c>
    </row>
    <row r="304" spans="1:10" s="97" customFormat="1" ht="15.6" x14ac:dyDescent="0.3">
      <c r="A304" s="101" t="s">
        <v>392</v>
      </c>
      <c r="B304" s="102" t="s">
        <v>377</v>
      </c>
      <c r="C304" s="103">
        <v>10</v>
      </c>
      <c r="D304" s="104" t="s">
        <v>387</v>
      </c>
      <c r="E304" s="105" t="s">
        <v>519</v>
      </c>
      <c r="F304" s="106">
        <v>200</v>
      </c>
      <c r="G304" s="251">
        <f t="shared" si="93"/>
        <v>485107.6</v>
      </c>
      <c r="H304" s="251">
        <f t="shared" si="93"/>
        <v>438007.6</v>
      </c>
      <c r="I304" s="250">
        <f t="shared" ref="I304:I305" si="96">G304-H304</f>
        <v>47100</v>
      </c>
    </row>
    <row r="305" spans="1:9" s="97" customFormat="1" ht="30.6" x14ac:dyDescent="0.3">
      <c r="A305" s="101" t="s">
        <v>56</v>
      </c>
      <c r="B305" s="102" t="s">
        <v>377</v>
      </c>
      <c r="C305" s="103">
        <v>10</v>
      </c>
      <c r="D305" s="104" t="s">
        <v>387</v>
      </c>
      <c r="E305" s="105" t="s">
        <v>519</v>
      </c>
      <c r="F305" s="106">
        <v>240</v>
      </c>
      <c r="G305" s="251">
        <v>485107.6</v>
      </c>
      <c r="H305" s="251">
        <v>438007.6</v>
      </c>
      <c r="I305" s="250">
        <f t="shared" si="96"/>
        <v>47100</v>
      </c>
    </row>
    <row r="306" spans="1:9" s="97" customFormat="1" ht="15.6" x14ac:dyDescent="0.3">
      <c r="A306" s="101" t="s">
        <v>75</v>
      </c>
      <c r="B306" s="102" t="s">
        <v>377</v>
      </c>
      <c r="C306" s="103">
        <v>10</v>
      </c>
      <c r="D306" s="104" t="s">
        <v>387</v>
      </c>
      <c r="E306" s="105" t="s">
        <v>519</v>
      </c>
      <c r="F306" s="106">
        <v>300</v>
      </c>
      <c r="G306" s="251">
        <f>G308+G307</f>
        <v>9500001</v>
      </c>
      <c r="H306" s="251">
        <f>H308+H307</f>
        <v>9100001</v>
      </c>
      <c r="I306" s="250">
        <f t="shared" si="94"/>
        <v>400000</v>
      </c>
    </row>
    <row r="307" spans="1:9" s="97" customFormat="1" ht="18" customHeight="1" x14ac:dyDescent="0.3">
      <c r="A307" s="101" t="s">
        <v>291</v>
      </c>
      <c r="B307" s="102" t="s">
        <v>377</v>
      </c>
      <c r="C307" s="103">
        <v>10</v>
      </c>
      <c r="D307" s="104" t="s">
        <v>387</v>
      </c>
      <c r="E307" s="105" t="s">
        <v>519</v>
      </c>
      <c r="F307" s="106">
        <v>310</v>
      </c>
      <c r="G307" s="251">
        <v>4300001</v>
      </c>
      <c r="H307" s="251">
        <v>4300001</v>
      </c>
      <c r="I307" s="250">
        <f t="shared" si="94"/>
        <v>0</v>
      </c>
    </row>
    <row r="308" spans="1:9" s="97" customFormat="1" ht="30.6" x14ac:dyDescent="0.3">
      <c r="A308" s="101" t="s">
        <v>77</v>
      </c>
      <c r="B308" s="102" t="s">
        <v>377</v>
      </c>
      <c r="C308" s="103">
        <v>10</v>
      </c>
      <c r="D308" s="104" t="s">
        <v>387</v>
      </c>
      <c r="E308" s="105" t="s">
        <v>519</v>
      </c>
      <c r="F308" s="106">
        <v>320</v>
      </c>
      <c r="G308" s="251">
        <v>5200000</v>
      </c>
      <c r="H308" s="251">
        <v>4800000</v>
      </c>
      <c r="I308" s="250">
        <f t="shared" si="94"/>
        <v>400000</v>
      </c>
    </row>
    <row r="309" spans="1:9" s="97" customFormat="1" ht="15.6" x14ac:dyDescent="0.3">
      <c r="A309" s="107" t="s">
        <v>521</v>
      </c>
      <c r="B309" s="109" t="s">
        <v>377</v>
      </c>
      <c r="C309" s="110">
        <v>10</v>
      </c>
      <c r="D309" s="111" t="s">
        <v>387</v>
      </c>
      <c r="E309" s="112" t="s">
        <v>522</v>
      </c>
      <c r="F309" s="108"/>
      <c r="G309" s="250">
        <f>G310</f>
        <v>272000</v>
      </c>
      <c r="H309" s="250">
        <f>H310</f>
        <v>272000</v>
      </c>
      <c r="I309" s="250">
        <f t="shared" si="66"/>
        <v>0</v>
      </c>
    </row>
    <row r="310" spans="1:9" s="97" customFormat="1" ht="30.6" x14ac:dyDescent="0.3">
      <c r="A310" s="101" t="s">
        <v>523</v>
      </c>
      <c r="B310" s="102" t="s">
        <v>377</v>
      </c>
      <c r="C310" s="103" t="s">
        <v>11</v>
      </c>
      <c r="D310" s="113" t="s">
        <v>387</v>
      </c>
      <c r="E310" s="105" t="s">
        <v>524</v>
      </c>
      <c r="F310" s="106"/>
      <c r="G310" s="251">
        <f>G311+G317</f>
        <v>272000</v>
      </c>
      <c r="H310" s="251">
        <f t="shared" ref="H310" si="97">H311+H317</f>
        <v>272000</v>
      </c>
      <c r="I310" s="250">
        <f t="shared" si="66"/>
        <v>0</v>
      </c>
    </row>
    <row r="311" spans="1:9" s="97" customFormat="1" ht="30.6" x14ac:dyDescent="0.3">
      <c r="A311" s="101" t="s">
        <v>525</v>
      </c>
      <c r="B311" s="102" t="s">
        <v>377</v>
      </c>
      <c r="C311" s="103" t="s">
        <v>11</v>
      </c>
      <c r="D311" s="113" t="s">
        <v>387</v>
      </c>
      <c r="E311" s="105" t="s">
        <v>526</v>
      </c>
      <c r="F311" s="106"/>
      <c r="G311" s="251">
        <f>G312</f>
        <v>242000</v>
      </c>
      <c r="H311" s="251">
        <f>H312</f>
        <v>242000</v>
      </c>
      <c r="I311" s="250">
        <f t="shared" si="66"/>
        <v>0</v>
      </c>
    </row>
    <row r="312" spans="1:9" s="97" customFormat="1" ht="30.6" x14ac:dyDescent="0.3">
      <c r="A312" s="101" t="s">
        <v>525</v>
      </c>
      <c r="B312" s="102" t="s">
        <v>377</v>
      </c>
      <c r="C312" s="103" t="s">
        <v>11</v>
      </c>
      <c r="D312" s="113" t="s">
        <v>387</v>
      </c>
      <c r="E312" s="105" t="s">
        <v>527</v>
      </c>
      <c r="F312" s="162"/>
      <c r="G312" s="251">
        <f>G315+G313</f>
        <v>242000</v>
      </c>
      <c r="H312" s="251">
        <f t="shared" ref="H312:I312" si="98">H315+H313</f>
        <v>242000</v>
      </c>
      <c r="I312" s="251">
        <f t="shared" si="98"/>
        <v>0</v>
      </c>
    </row>
    <row r="313" spans="1:9" s="97" customFormat="1" ht="15.6" x14ac:dyDescent="0.3">
      <c r="A313" s="101" t="s">
        <v>392</v>
      </c>
      <c r="B313" s="102" t="s">
        <v>377</v>
      </c>
      <c r="C313" s="103" t="s">
        <v>11</v>
      </c>
      <c r="D313" s="113" t="s">
        <v>387</v>
      </c>
      <c r="E313" s="105" t="s">
        <v>527</v>
      </c>
      <c r="F313" s="220">
        <v>200</v>
      </c>
      <c r="G313" s="251">
        <f>G314</f>
        <v>0</v>
      </c>
      <c r="H313" s="251">
        <f>H314</f>
        <v>0</v>
      </c>
      <c r="I313" s="250">
        <f>I314</f>
        <v>0</v>
      </c>
    </row>
    <row r="314" spans="1:9" s="97" customFormat="1" ht="30.6" x14ac:dyDescent="0.3">
      <c r="A314" s="101" t="s">
        <v>56</v>
      </c>
      <c r="B314" s="102" t="s">
        <v>377</v>
      </c>
      <c r="C314" s="103" t="s">
        <v>11</v>
      </c>
      <c r="D314" s="113" t="s">
        <v>387</v>
      </c>
      <c r="E314" s="105" t="s">
        <v>527</v>
      </c>
      <c r="F314" s="220">
        <v>240</v>
      </c>
      <c r="G314" s="251">
        <v>0</v>
      </c>
      <c r="H314" s="251">
        <v>0</v>
      </c>
      <c r="I314" s="250">
        <f>G314-H314</f>
        <v>0</v>
      </c>
    </row>
    <row r="315" spans="1:9" s="97" customFormat="1" ht="15.6" x14ac:dyDescent="0.3">
      <c r="A315" s="101" t="s">
        <v>75</v>
      </c>
      <c r="B315" s="102" t="s">
        <v>377</v>
      </c>
      <c r="C315" s="103" t="s">
        <v>11</v>
      </c>
      <c r="D315" s="113" t="s">
        <v>387</v>
      </c>
      <c r="E315" s="105" t="s">
        <v>527</v>
      </c>
      <c r="F315" s="221">
        <v>300</v>
      </c>
      <c r="G315" s="251">
        <f>G316</f>
        <v>242000</v>
      </c>
      <c r="H315" s="251">
        <f t="shared" ref="H315" si="99">H316</f>
        <v>242000</v>
      </c>
      <c r="I315" s="250">
        <f t="shared" si="66"/>
        <v>0</v>
      </c>
    </row>
    <row r="316" spans="1:9" s="97" customFormat="1" ht="15.6" x14ac:dyDescent="0.3">
      <c r="A316" s="101" t="s">
        <v>291</v>
      </c>
      <c r="B316" s="102" t="s">
        <v>377</v>
      </c>
      <c r="C316" s="103" t="s">
        <v>11</v>
      </c>
      <c r="D316" s="113" t="s">
        <v>387</v>
      </c>
      <c r="E316" s="105" t="s">
        <v>527</v>
      </c>
      <c r="F316" s="221">
        <v>310</v>
      </c>
      <c r="G316" s="255">
        <v>242000</v>
      </c>
      <c r="H316" s="253">
        <v>242000</v>
      </c>
      <c r="I316" s="250">
        <f t="shared" ref="I316:I398" si="100">G316-H316</f>
        <v>0</v>
      </c>
    </row>
    <row r="317" spans="1:9" s="97" customFormat="1" ht="45.6" x14ac:dyDescent="0.3">
      <c r="A317" s="101" t="s">
        <v>528</v>
      </c>
      <c r="B317" s="102" t="s">
        <v>377</v>
      </c>
      <c r="C317" s="103" t="s">
        <v>11</v>
      </c>
      <c r="D317" s="113" t="s">
        <v>387</v>
      </c>
      <c r="E317" s="105" t="s">
        <v>529</v>
      </c>
      <c r="F317" s="221"/>
      <c r="G317" s="255">
        <f>G318</f>
        <v>30000</v>
      </c>
      <c r="H317" s="255">
        <f t="shared" ref="H317:H319" si="101">H318</f>
        <v>30000</v>
      </c>
      <c r="I317" s="250">
        <f t="shared" si="100"/>
        <v>0</v>
      </c>
    </row>
    <row r="318" spans="1:9" s="97" customFormat="1" ht="45.6" x14ac:dyDescent="0.3">
      <c r="A318" s="101" t="s">
        <v>528</v>
      </c>
      <c r="B318" s="102" t="s">
        <v>377</v>
      </c>
      <c r="C318" s="103" t="s">
        <v>11</v>
      </c>
      <c r="D318" s="113" t="s">
        <v>387</v>
      </c>
      <c r="E318" s="105" t="s">
        <v>530</v>
      </c>
      <c r="F318" s="221"/>
      <c r="G318" s="255">
        <f>G319</f>
        <v>30000</v>
      </c>
      <c r="H318" s="255">
        <f t="shared" si="101"/>
        <v>30000</v>
      </c>
      <c r="I318" s="250">
        <f t="shared" si="100"/>
        <v>0</v>
      </c>
    </row>
    <row r="319" spans="1:9" s="97" customFormat="1" ht="15.6" x14ac:dyDescent="0.3">
      <c r="A319" s="101" t="s">
        <v>75</v>
      </c>
      <c r="B319" s="102" t="s">
        <v>377</v>
      </c>
      <c r="C319" s="103" t="s">
        <v>11</v>
      </c>
      <c r="D319" s="113" t="s">
        <v>387</v>
      </c>
      <c r="E319" s="105" t="s">
        <v>530</v>
      </c>
      <c r="F319" s="221">
        <v>300</v>
      </c>
      <c r="G319" s="255">
        <f>G320</f>
        <v>30000</v>
      </c>
      <c r="H319" s="255">
        <f t="shared" si="101"/>
        <v>30000</v>
      </c>
      <c r="I319" s="250">
        <f t="shared" si="100"/>
        <v>0</v>
      </c>
    </row>
    <row r="320" spans="1:9" s="97" customFormat="1" ht="30.6" x14ac:dyDescent="0.3">
      <c r="A320" s="101" t="s">
        <v>77</v>
      </c>
      <c r="B320" s="102" t="s">
        <v>377</v>
      </c>
      <c r="C320" s="103" t="s">
        <v>11</v>
      </c>
      <c r="D320" s="113" t="s">
        <v>387</v>
      </c>
      <c r="E320" s="105" t="s">
        <v>530</v>
      </c>
      <c r="F320" s="221">
        <v>320</v>
      </c>
      <c r="G320" s="255">
        <v>30000</v>
      </c>
      <c r="H320" s="256">
        <v>30000</v>
      </c>
      <c r="I320" s="250">
        <f t="shared" si="100"/>
        <v>0</v>
      </c>
    </row>
    <row r="321" spans="1:9" s="97" customFormat="1" ht="15.6" x14ac:dyDescent="0.3">
      <c r="A321" s="114" t="s">
        <v>297</v>
      </c>
      <c r="B321" s="115" t="s">
        <v>377</v>
      </c>
      <c r="C321" s="116" t="s">
        <v>11</v>
      </c>
      <c r="D321" s="117" t="s">
        <v>394</v>
      </c>
      <c r="E321" s="105"/>
      <c r="F321" s="163"/>
      <c r="G321" s="254">
        <f t="shared" ref="G321:H325" si="102">G322</f>
        <v>764253</v>
      </c>
      <c r="H321" s="254">
        <f t="shared" si="102"/>
        <v>764253</v>
      </c>
      <c r="I321" s="249">
        <f t="shared" si="100"/>
        <v>0</v>
      </c>
    </row>
    <row r="322" spans="1:9" s="97" customFormat="1" ht="15.6" x14ac:dyDescent="0.3">
      <c r="A322" s="107" t="s">
        <v>401</v>
      </c>
      <c r="B322" s="164" t="s">
        <v>377</v>
      </c>
      <c r="C322" s="165" t="s">
        <v>11</v>
      </c>
      <c r="D322" s="166" t="s">
        <v>394</v>
      </c>
      <c r="E322" s="167" t="s">
        <v>402</v>
      </c>
      <c r="F322" s="168"/>
      <c r="G322" s="257">
        <f t="shared" si="102"/>
        <v>764253</v>
      </c>
      <c r="H322" s="257">
        <f t="shared" si="102"/>
        <v>764253</v>
      </c>
      <c r="I322" s="250">
        <f t="shared" si="100"/>
        <v>0</v>
      </c>
    </row>
    <row r="323" spans="1:9" s="97" customFormat="1" ht="30.6" x14ac:dyDescent="0.3">
      <c r="A323" s="153" t="s">
        <v>531</v>
      </c>
      <c r="B323" s="164" t="s">
        <v>377</v>
      </c>
      <c r="C323" s="165" t="s">
        <v>11</v>
      </c>
      <c r="D323" s="166" t="s">
        <v>394</v>
      </c>
      <c r="E323" s="167" t="s">
        <v>532</v>
      </c>
      <c r="F323" s="168"/>
      <c r="G323" s="257">
        <f t="shared" si="102"/>
        <v>764253</v>
      </c>
      <c r="H323" s="257">
        <f t="shared" si="102"/>
        <v>764253</v>
      </c>
      <c r="I323" s="250">
        <f t="shared" si="100"/>
        <v>0</v>
      </c>
    </row>
    <row r="324" spans="1:9" s="97" customFormat="1" ht="15.6" x14ac:dyDescent="0.3">
      <c r="A324" s="169" t="s">
        <v>533</v>
      </c>
      <c r="B324" s="164" t="s">
        <v>377</v>
      </c>
      <c r="C324" s="165" t="s">
        <v>11</v>
      </c>
      <c r="D324" s="166" t="s">
        <v>394</v>
      </c>
      <c r="E324" s="167" t="s">
        <v>534</v>
      </c>
      <c r="F324" s="168"/>
      <c r="G324" s="257">
        <f t="shared" si="102"/>
        <v>764253</v>
      </c>
      <c r="H324" s="257">
        <f t="shared" si="102"/>
        <v>764253</v>
      </c>
      <c r="I324" s="250">
        <f t="shared" si="100"/>
        <v>0</v>
      </c>
    </row>
    <row r="325" spans="1:9" s="97" customFormat="1" ht="15.6" x14ac:dyDescent="0.3">
      <c r="A325" s="101" t="s">
        <v>75</v>
      </c>
      <c r="B325" s="164" t="s">
        <v>377</v>
      </c>
      <c r="C325" s="165" t="s">
        <v>11</v>
      </c>
      <c r="D325" s="166" t="s">
        <v>394</v>
      </c>
      <c r="E325" s="167" t="s">
        <v>534</v>
      </c>
      <c r="F325" s="168">
        <v>300</v>
      </c>
      <c r="G325" s="257">
        <f>G326</f>
        <v>764253</v>
      </c>
      <c r="H325" s="257">
        <f t="shared" si="102"/>
        <v>764253</v>
      </c>
      <c r="I325" s="250">
        <f t="shared" si="100"/>
        <v>0</v>
      </c>
    </row>
    <row r="326" spans="1:9" s="97" customFormat="1" ht="30.6" x14ac:dyDescent="0.3">
      <c r="A326" s="101" t="s">
        <v>77</v>
      </c>
      <c r="B326" s="164" t="s">
        <v>377</v>
      </c>
      <c r="C326" s="165" t="s">
        <v>11</v>
      </c>
      <c r="D326" s="166" t="s">
        <v>394</v>
      </c>
      <c r="E326" s="167" t="s">
        <v>534</v>
      </c>
      <c r="F326" s="168">
        <v>320</v>
      </c>
      <c r="G326" s="257">
        <v>764253</v>
      </c>
      <c r="H326" s="258">
        <v>764253</v>
      </c>
      <c r="I326" s="250">
        <f t="shared" si="100"/>
        <v>0</v>
      </c>
    </row>
    <row r="327" spans="1:9" s="97" customFormat="1" ht="15.6" x14ac:dyDescent="0.3">
      <c r="A327" s="114" t="s">
        <v>308</v>
      </c>
      <c r="B327" s="115" t="s">
        <v>377</v>
      </c>
      <c r="C327" s="116" t="s">
        <v>12</v>
      </c>
      <c r="D327" s="117"/>
      <c r="E327" s="118"/>
      <c r="F327" s="170"/>
      <c r="G327" s="252">
        <f>G328+G334</f>
        <v>200000</v>
      </c>
      <c r="H327" s="252">
        <f t="shared" ref="H327:I327" si="103">H328+H334</f>
        <v>116339</v>
      </c>
      <c r="I327" s="252">
        <f t="shared" si="103"/>
        <v>83661</v>
      </c>
    </row>
    <row r="328" spans="1:9" s="97" customFormat="1" ht="15.6" x14ac:dyDescent="0.3">
      <c r="A328" s="114" t="s">
        <v>535</v>
      </c>
      <c r="B328" s="115" t="s">
        <v>377</v>
      </c>
      <c r="C328" s="116" t="s">
        <v>12</v>
      </c>
      <c r="D328" s="117" t="s">
        <v>379</v>
      </c>
      <c r="E328" s="118"/>
      <c r="F328" s="171"/>
      <c r="G328" s="252">
        <f>G329</f>
        <v>200000</v>
      </c>
      <c r="H328" s="252">
        <f t="shared" ref="H328" si="104">H329</f>
        <v>116339</v>
      </c>
      <c r="I328" s="249">
        <f t="shared" si="100"/>
        <v>83661</v>
      </c>
    </row>
    <row r="329" spans="1:9" s="73" customFormat="1" ht="30.6" x14ac:dyDescent="0.3">
      <c r="A329" s="133" t="s">
        <v>536</v>
      </c>
      <c r="B329" s="105" t="s">
        <v>377</v>
      </c>
      <c r="C329" s="103" t="s">
        <v>12</v>
      </c>
      <c r="D329" s="113" t="s">
        <v>379</v>
      </c>
      <c r="E329" s="105" t="s">
        <v>537</v>
      </c>
      <c r="F329" s="106"/>
      <c r="G329" s="251">
        <f t="shared" ref="G329:H339" si="105">G330</f>
        <v>200000</v>
      </c>
      <c r="H329" s="251">
        <f t="shared" si="105"/>
        <v>116339</v>
      </c>
      <c r="I329" s="250">
        <f t="shared" si="100"/>
        <v>83661</v>
      </c>
    </row>
    <row r="330" spans="1:9" s="73" customFormat="1" ht="15.6" x14ac:dyDescent="0.3">
      <c r="A330" s="101" t="s">
        <v>538</v>
      </c>
      <c r="B330" s="105" t="s">
        <v>377</v>
      </c>
      <c r="C330" s="103" t="s">
        <v>12</v>
      </c>
      <c r="D330" s="113" t="s">
        <v>379</v>
      </c>
      <c r="E330" s="105" t="s">
        <v>539</v>
      </c>
      <c r="F330" s="106"/>
      <c r="G330" s="251">
        <f t="shared" si="105"/>
        <v>200000</v>
      </c>
      <c r="H330" s="251">
        <f t="shared" si="105"/>
        <v>116339</v>
      </c>
      <c r="I330" s="250">
        <f t="shared" si="100"/>
        <v>83661</v>
      </c>
    </row>
    <row r="331" spans="1:9" s="73" customFormat="1" ht="30.6" x14ac:dyDescent="0.3">
      <c r="A331" s="101" t="s">
        <v>540</v>
      </c>
      <c r="B331" s="105" t="s">
        <v>377</v>
      </c>
      <c r="C331" s="103" t="s">
        <v>12</v>
      </c>
      <c r="D331" s="113" t="s">
        <v>379</v>
      </c>
      <c r="E331" s="105" t="s">
        <v>541</v>
      </c>
      <c r="F331" s="106"/>
      <c r="G331" s="251">
        <f t="shared" si="105"/>
        <v>200000</v>
      </c>
      <c r="H331" s="251">
        <f t="shared" si="105"/>
        <v>116339</v>
      </c>
      <c r="I331" s="250">
        <f t="shared" si="100"/>
        <v>83661</v>
      </c>
    </row>
    <row r="332" spans="1:9" s="97" customFormat="1" ht="15.6" x14ac:dyDescent="0.3">
      <c r="A332" s="101" t="s">
        <v>392</v>
      </c>
      <c r="B332" s="102" t="s">
        <v>377</v>
      </c>
      <c r="C332" s="103" t="s">
        <v>12</v>
      </c>
      <c r="D332" s="113" t="s">
        <v>379</v>
      </c>
      <c r="E332" s="105" t="s">
        <v>541</v>
      </c>
      <c r="F332" s="106">
        <v>200</v>
      </c>
      <c r="G332" s="251">
        <f t="shared" si="105"/>
        <v>200000</v>
      </c>
      <c r="H332" s="251">
        <f t="shared" si="105"/>
        <v>116339</v>
      </c>
      <c r="I332" s="250">
        <f t="shared" si="100"/>
        <v>83661</v>
      </c>
    </row>
    <row r="333" spans="1:9" s="97" customFormat="1" ht="30.6" x14ac:dyDescent="0.3">
      <c r="A333" s="101" t="s">
        <v>56</v>
      </c>
      <c r="B333" s="102" t="s">
        <v>377</v>
      </c>
      <c r="C333" s="103" t="s">
        <v>12</v>
      </c>
      <c r="D333" s="113" t="s">
        <v>379</v>
      </c>
      <c r="E333" s="105" t="s">
        <v>541</v>
      </c>
      <c r="F333" s="106">
        <v>240</v>
      </c>
      <c r="G333" s="251">
        <v>200000</v>
      </c>
      <c r="H333" s="253">
        <v>116339</v>
      </c>
      <c r="I333" s="250">
        <f t="shared" si="100"/>
        <v>83661</v>
      </c>
    </row>
    <row r="334" spans="1:9" s="97" customFormat="1" ht="15.6" x14ac:dyDescent="0.3">
      <c r="A334" s="114" t="s">
        <v>737</v>
      </c>
      <c r="B334" s="115" t="s">
        <v>377</v>
      </c>
      <c r="C334" s="116" t="s">
        <v>12</v>
      </c>
      <c r="D334" s="157" t="s">
        <v>380</v>
      </c>
      <c r="E334" s="105"/>
      <c r="F334" s="106"/>
      <c r="G334" s="252">
        <f>G335</f>
        <v>0</v>
      </c>
      <c r="H334" s="259">
        <f>H335</f>
        <v>0</v>
      </c>
      <c r="I334" s="249">
        <f>I335</f>
        <v>0</v>
      </c>
    </row>
    <row r="335" spans="1:9" s="97" customFormat="1" ht="33" customHeight="1" x14ac:dyDescent="0.3">
      <c r="A335" s="133" t="s">
        <v>799</v>
      </c>
      <c r="B335" s="105" t="s">
        <v>377</v>
      </c>
      <c r="C335" s="103" t="s">
        <v>12</v>
      </c>
      <c r="D335" s="104" t="s">
        <v>380</v>
      </c>
      <c r="E335" s="105" t="s">
        <v>794</v>
      </c>
      <c r="F335" s="106"/>
      <c r="G335" s="251">
        <f t="shared" si="105"/>
        <v>0</v>
      </c>
      <c r="H335" s="251">
        <f t="shared" si="105"/>
        <v>0</v>
      </c>
      <c r="I335" s="250">
        <f t="shared" ref="I335:I340" si="106">G335-H335</f>
        <v>0</v>
      </c>
    </row>
    <row r="336" spans="1:9" s="97" customFormat="1" ht="30" customHeight="1" x14ac:dyDescent="0.3">
      <c r="A336" s="101" t="s">
        <v>817</v>
      </c>
      <c r="B336" s="105" t="s">
        <v>377</v>
      </c>
      <c r="C336" s="103" t="s">
        <v>12</v>
      </c>
      <c r="D336" s="104" t="s">
        <v>380</v>
      </c>
      <c r="E336" s="105" t="s">
        <v>814</v>
      </c>
      <c r="F336" s="106"/>
      <c r="G336" s="251">
        <f t="shared" ref="G336:I337" si="107">G337</f>
        <v>0</v>
      </c>
      <c r="H336" s="251">
        <f t="shared" si="107"/>
        <v>0</v>
      </c>
      <c r="I336" s="250">
        <f t="shared" si="107"/>
        <v>0</v>
      </c>
    </row>
    <row r="337" spans="1:10" s="97" customFormat="1" ht="32.4" customHeight="1" x14ac:dyDescent="0.3">
      <c r="A337" s="101" t="s">
        <v>818</v>
      </c>
      <c r="B337" s="105" t="s">
        <v>377</v>
      </c>
      <c r="C337" s="103" t="s">
        <v>12</v>
      </c>
      <c r="D337" s="104" t="s">
        <v>380</v>
      </c>
      <c r="E337" s="105" t="s">
        <v>815</v>
      </c>
      <c r="F337" s="106"/>
      <c r="G337" s="251">
        <f t="shared" si="107"/>
        <v>0</v>
      </c>
      <c r="H337" s="251">
        <f t="shared" si="107"/>
        <v>0</v>
      </c>
      <c r="I337" s="250">
        <f t="shared" si="107"/>
        <v>0</v>
      </c>
    </row>
    <row r="338" spans="1:10" s="97" customFormat="1" ht="33" customHeight="1" x14ac:dyDescent="0.3">
      <c r="A338" s="101" t="s">
        <v>819</v>
      </c>
      <c r="B338" s="105" t="s">
        <v>377</v>
      </c>
      <c r="C338" s="103" t="s">
        <v>12</v>
      </c>
      <c r="D338" s="104" t="s">
        <v>380</v>
      </c>
      <c r="E338" s="105" t="s">
        <v>816</v>
      </c>
      <c r="F338" s="106"/>
      <c r="G338" s="251">
        <f t="shared" si="105"/>
        <v>0</v>
      </c>
      <c r="H338" s="251">
        <f t="shared" si="105"/>
        <v>0</v>
      </c>
      <c r="I338" s="250">
        <f t="shared" si="106"/>
        <v>0</v>
      </c>
    </row>
    <row r="339" spans="1:10" s="97" customFormat="1" ht="15.6" x14ac:dyDescent="0.3">
      <c r="A339" s="101" t="s">
        <v>392</v>
      </c>
      <c r="B339" s="102" t="s">
        <v>377</v>
      </c>
      <c r="C339" s="103" t="s">
        <v>12</v>
      </c>
      <c r="D339" s="104" t="s">
        <v>380</v>
      </c>
      <c r="E339" s="105" t="s">
        <v>816</v>
      </c>
      <c r="F339" s="106">
        <v>200</v>
      </c>
      <c r="G339" s="251">
        <f t="shared" si="105"/>
        <v>0</v>
      </c>
      <c r="H339" s="251">
        <f t="shared" si="105"/>
        <v>0</v>
      </c>
      <c r="I339" s="250">
        <f t="shared" si="106"/>
        <v>0</v>
      </c>
    </row>
    <row r="340" spans="1:10" s="97" customFormat="1" ht="30.6" x14ac:dyDescent="0.3">
      <c r="A340" s="101" t="s">
        <v>56</v>
      </c>
      <c r="B340" s="102" t="s">
        <v>377</v>
      </c>
      <c r="C340" s="103" t="s">
        <v>12</v>
      </c>
      <c r="D340" s="104" t="s">
        <v>380</v>
      </c>
      <c r="E340" s="105" t="s">
        <v>816</v>
      </c>
      <c r="F340" s="106">
        <v>240</v>
      </c>
      <c r="G340" s="251">
        <v>0</v>
      </c>
      <c r="H340" s="253">
        <v>0</v>
      </c>
      <c r="I340" s="250">
        <f t="shared" si="106"/>
        <v>0</v>
      </c>
    </row>
    <row r="341" spans="1:10" s="97" customFormat="1" ht="15.6" x14ac:dyDescent="0.3">
      <c r="A341" s="98" t="s">
        <v>542</v>
      </c>
      <c r="B341" s="99" t="s">
        <v>377</v>
      </c>
      <c r="C341" s="93">
        <v>12</v>
      </c>
      <c r="D341" s="94"/>
      <c r="E341" s="95"/>
      <c r="F341" s="96"/>
      <c r="G341" s="249">
        <f t="shared" ref="G341:H351" si="108">G342</f>
        <v>1173369.6000000001</v>
      </c>
      <c r="H341" s="249">
        <f t="shared" si="108"/>
        <v>834059.59</v>
      </c>
      <c r="I341" s="249">
        <f t="shared" si="100"/>
        <v>339310.01000000013</v>
      </c>
      <c r="J341" s="120"/>
    </row>
    <row r="342" spans="1:10" s="97" customFormat="1" ht="15.6" x14ac:dyDescent="0.3">
      <c r="A342" s="98" t="s">
        <v>317</v>
      </c>
      <c r="B342" s="99" t="s">
        <v>377</v>
      </c>
      <c r="C342" s="93" t="s">
        <v>13</v>
      </c>
      <c r="D342" s="94" t="s">
        <v>380</v>
      </c>
      <c r="E342" s="95"/>
      <c r="F342" s="96"/>
      <c r="G342" s="249">
        <f>G348+G343</f>
        <v>1173369.6000000001</v>
      </c>
      <c r="H342" s="249">
        <f>H348+H343</f>
        <v>834059.59</v>
      </c>
      <c r="I342" s="249">
        <f t="shared" si="100"/>
        <v>339310.01000000013</v>
      </c>
    </row>
    <row r="343" spans="1:10" s="97" customFormat="1" ht="15.6" x14ac:dyDescent="0.3">
      <c r="A343" s="107" t="s">
        <v>401</v>
      </c>
      <c r="B343" s="109" t="s">
        <v>377</v>
      </c>
      <c r="C343" s="110" t="s">
        <v>13</v>
      </c>
      <c r="D343" s="111" t="s">
        <v>380</v>
      </c>
      <c r="E343" s="112" t="s">
        <v>402</v>
      </c>
      <c r="F343" s="108"/>
      <c r="G343" s="250">
        <f t="shared" ref="G343:H344" si="109">G344</f>
        <v>500000</v>
      </c>
      <c r="H343" s="250">
        <f t="shared" si="109"/>
        <v>160689.99</v>
      </c>
      <c r="I343" s="250">
        <f t="shared" si="100"/>
        <v>339310.01</v>
      </c>
    </row>
    <row r="344" spans="1:10" s="97" customFormat="1" ht="15.6" x14ac:dyDescent="0.3">
      <c r="A344" s="107" t="s">
        <v>484</v>
      </c>
      <c r="B344" s="102" t="s">
        <v>377</v>
      </c>
      <c r="C344" s="110" t="s">
        <v>13</v>
      </c>
      <c r="D344" s="111" t="s">
        <v>380</v>
      </c>
      <c r="E344" s="105" t="s">
        <v>412</v>
      </c>
      <c r="F344" s="106"/>
      <c r="G344" s="250">
        <f t="shared" si="109"/>
        <v>500000</v>
      </c>
      <c r="H344" s="250">
        <f t="shared" si="109"/>
        <v>160689.99</v>
      </c>
      <c r="I344" s="250">
        <f t="shared" si="100"/>
        <v>339310.01</v>
      </c>
    </row>
    <row r="345" spans="1:10" s="97" customFormat="1" ht="15.6" x14ac:dyDescent="0.3">
      <c r="A345" s="172" t="s">
        <v>543</v>
      </c>
      <c r="B345" s="102" t="s">
        <v>377</v>
      </c>
      <c r="C345" s="110" t="s">
        <v>13</v>
      </c>
      <c r="D345" s="111" t="s">
        <v>380</v>
      </c>
      <c r="E345" s="105" t="s">
        <v>544</v>
      </c>
      <c r="F345" s="106"/>
      <c r="G345" s="250">
        <f t="shared" ref="G345:I346" si="110">G346</f>
        <v>500000</v>
      </c>
      <c r="H345" s="250">
        <f t="shared" si="110"/>
        <v>160689.99</v>
      </c>
      <c r="I345" s="250">
        <f t="shared" si="110"/>
        <v>339310.01</v>
      </c>
    </row>
    <row r="346" spans="1:10" s="97" customFormat="1" ht="15.6" x14ac:dyDescent="0.3">
      <c r="A346" s="101" t="s">
        <v>392</v>
      </c>
      <c r="B346" s="109" t="s">
        <v>377</v>
      </c>
      <c r="C346" s="110">
        <v>12</v>
      </c>
      <c r="D346" s="111" t="s">
        <v>380</v>
      </c>
      <c r="E346" s="105" t="s">
        <v>544</v>
      </c>
      <c r="F346" s="106">
        <v>200</v>
      </c>
      <c r="G346" s="260">
        <f t="shared" si="110"/>
        <v>500000</v>
      </c>
      <c r="H346" s="260">
        <f t="shared" si="110"/>
        <v>160689.99</v>
      </c>
      <c r="I346" s="250">
        <f t="shared" si="110"/>
        <v>339310.01</v>
      </c>
    </row>
    <row r="347" spans="1:10" s="97" customFormat="1" ht="30.6" x14ac:dyDescent="0.3">
      <c r="A347" s="101" t="s">
        <v>56</v>
      </c>
      <c r="B347" s="109" t="s">
        <v>377</v>
      </c>
      <c r="C347" s="110">
        <v>12</v>
      </c>
      <c r="D347" s="111" t="s">
        <v>380</v>
      </c>
      <c r="E347" s="105" t="s">
        <v>544</v>
      </c>
      <c r="F347" s="106">
        <v>240</v>
      </c>
      <c r="G347" s="260">
        <v>500000</v>
      </c>
      <c r="H347" s="260">
        <v>160689.99</v>
      </c>
      <c r="I347" s="250">
        <f>G347-H347</f>
        <v>339310.01</v>
      </c>
    </row>
    <row r="348" spans="1:10" s="97" customFormat="1" ht="15.6" x14ac:dyDescent="0.3">
      <c r="A348" s="107" t="s">
        <v>545</v>
      </c>
      <c r="B348" s="109" t="s">
        <v>377</v>
      </c>
      <c r="C348" s="110">
        <v>12</v>
      </c>
      <c r="D348" s="111" t="s">
        <v>380</v>
      </c>
      <c r="E348" s="112" t="s">
        <v>546</v>
      </c>
      <c r="F348" s="108"/>
      <c r="G348" s="250">
        <f t="shared" si="108"/>
        <v>673369.59999999998</v>
      </c>
      <c r="H348" s="250">
        <f t="shared" si="108"/>
        <v>673369.59999999998</v>
      </c>
      <c r="I348" s="250">
        <f t="shared" si="100"/>
        <v>0</v>
      </c>
    </row>
    <row r="349" spans="1:10" s="97" customFormat="1" ht="15.6" x14ac:dyDescent="0.3">
      <c r="A349" s="107" t="s">
        <v>547</v>
      </c>
      <c r="B349" s="109" t="s">
        <v>377</v>
      </c>
      <c r="C349" s="110">
        <v>12</v>
      </c>
      <c r="D349" s="111" t="s">
        <v>380</v>
      </c>
      <c r="E349" s="112" t="s">
        <v>548</v>
      </c>
      <c r="F349" s="108"/>
      <c r="G349" s="250">
        <f t="shared" si="108"/>
        <v>673369.59999999998</v>
      </c>
      <c r="H349" s="250">
        <f t="shared" si="108"/>
        <v>673369.59999999998</v>
      </c>
      <c r="I349" s="250">
        <f t="shared" si="100"/>
        <v>0</v>
      </c>
    </row>
    <row r="350" spans="1:10" s="97" customFormat="1" ht="15.6" x14ac:dyDescent="0.3">
      <c r="A350" s="101" t="s">
        <v>549</v>
      </c>
      <c r="B350" s="102" t="s">
        <v>377</v>
      </c>
      <c r="C350" s="103">
        <v>12</v>
      </c>
      <c r="D350" s="113" t="s">
        <v>380</v>
      </c>
      <c r="E350" s="105" t="s">
        <v>550</v>
      </c>
      <c r="F350" s="106"/>
      <c r="G350" s="251">
        <f t="shared" si="108"/>
        <v>673369.59999999998</v>
      </c>
      <c r="H350" s="251">
        <f t="shared" si="108"/>
        <v>673369.59999999998</v>
      </c>
      <c r="I350" s="250">
        <f t="shared" si="100"/>
        <v>0</v>
      </c>
    </row>
    <row r="351" spans="1:10" s="97" customFormat="1" ht="15.6" x14ac:dyDescent="0.3">
      <c r="A351" s="101" t="s">
        <v>392</v>
      </c>
      <c r="B351" s="102" t="s">
        <v>377</v>
      </c>
      <c r="C351" s="103">
        <v>12</v>
      </c>
      <c r="D351" s="113" t="s">
        <v>380</v>
      </c>
      <c r="E351" s="105" t="s">
        <v>550</v>
      </c>
      <c r="F351" s="106">
        <v>200</v>
      </c>
      <c r="G351" s="251">
        <f t="shared" si="108"/>
        <v>673369.59999999998</v>
      </c>
      <c r="H351" s="251">
        <f t="shared" si="108"/>
        <v>673369.59999999998</v>
      </c>
      <c r="I351" s="250">
        <f t="shared" si="100"/>
        <v>0</v>
      </c>
    </row>
    <row r="352" spans="1:10" s="97" customFormat="1" ht="30.6" x14ac:dyDescent="0.3">
      <c r="A352" s="101" t="s">
        <v>56</v>
      </c>
      <c r="B352" s="102" t="s">
        <v>377</v>
      </c>
      <c r="C352" s="103">
        <v>12</v>
      </c>
      <c r="D352" s="113" t="s">
        <v>380</v>
      </c>
      <c r="E352" s="105" t="s">
        <v>550</v>
      </c>
      <c r="F352" s="106">
        <v>240</v>
      </c>
      <c r="G352" s="251">
        <v>673369.59999999998</v>
      </c>
      <c r="H352" s="251">
        <v>673369.59999999998</v>
      </c>
      <c r="I352" s="250">
        <f t="shared" si="100"/>
        <v>0</v>
      </c>
    </row>
    <row r="353" spans="1:9" s="97" customFormat="1" ht="31.2" x14ac:dyDescent="0.3">
      <c r="A353" s="173" t="s">
        <v>551</v>
      </c>
      <c r="B353" s="174" t="s">
        <v>552</v>
      </c>
      <c r="C353" s="116"/>
      <c r="D353" s="117"/>
      <c r="E353" s="118"/>
      <c r="F353" s="119"/>
      <c r="G353" s="252">
        <f>G354+G390+G384</f>
        <v>20273300</v>
      </c>
      <c r="H353" s="252">
        <f t="shared" ref="H353:I353" si="111">H354+H390+H384</f>
        <v>9697910.3300000001</v>
      </c>
      <c r="I353" s="252">
        <f t="shared" si="111"/>
        <v>10575389.67</v>
      </c>
    </row>
    <row r="354" spans="1:9" s="97" customFormat="1" ht="15.6" x14ac:dyDescent="0.3">
      <c r="A354" s="114" t="s">
        <v>378</v>
      </c>
      <c r="B354" s="115" t="s">
        <v>552</v>
      </c>
      <c r="C354" s="116" t="s">
        <v>379</v>
      </c>
      <c r="D354" s="117"/>
      <c r="E354" s="118"/>
      <c r="F354" s="119"/>
      <c r="G354" s="249">
        <f>G355</f>
        <v>13211900</v>
      </c>
      <c r="H354" s="249">
        <f t="shared" ref="H354:I354" si="112">H355</f>
        <v>6498810.3300000001</v>
      </c>
      <c r="I354" s="249">
        <f t="shared" si="112"/>
        <v>6713089.6699999999</v>
      </c>
    </row>
    <row r="355" spans="1:9" s="97" customFormat="1" ht="31.2" x14ac:dyDescent="0.3">
      <c r="A355" s="114" t="s">
        <v>101</v>
      </c>
      <c r="B355" s="115" t="s">
        <v>552</v>
      </c>
      <c r="C355" s="116" t="s">
        <v>379</v>
      </c>
      <c r="D355" s="117" t="s">
        <v>426</v>
      </c>
      <c r="E355" s="118"/>
      <c r="F355" s="119"/>
      <c r="G355" s="249">
        <f>G356+G363+G368</f>
        <v>13211900</v>
      </c>
      <c r="H355" s="249">
        <f t="shared" ref="H355:I355" si="113">H356+H363+H368</f>
        <v>6498810.3300000001</v>
      </c>
      <c r="I355" s="249">
        <f t="shared" si="113"/>
        <v>6713089.6699999999</v>
      </c>
    </row>
    <row r="356" spans="1:9" s="97" customFormat="1" ht="30.6" x14ac:dyDescent="0.3">
      <c r="A356" s="101" t="s">
        <v>395</v>
      </c>
      <c r="B356" s="102" t="s">
        <v>552</v>
      </c>
      <c r="C356" s="103" t="s">
        <v>379</v>
      </c>
      <c r="D356" s="113" t="s">
        <v>426</v>
      </c>
      <c r="E356" s="105" t="s">
        <v>396</v>
      </c>
      <c r="F356" s="106"/>
      <c r="G356" s="250">
        <f>G357</f>
        <v>1781700</v>
      </c>
      <c r="H356" s="250">
        <f t="shared" ref="H356:I357" si="114">H357</f>
        <v>915949.35</v>
      </c>
      <c r="I356" s="250">
        <f t="shared" si="114"/>
        <v>865750.65</v>
      </c>
    </row>
    <row r="357" spans="1:9" s="97" customFormat="1" ht="30.6" x14ac:dyDescent="0.3">
      <c r="A357" s="101" t="s">
        <v>397</v>
      </c>
      <c r="B357" s="102" t="s">
        <v>552</v>
      </c>
      <c r="C357" s="103" t="s">
        <v>379</v>
      </c>
      <c r="D357" s="113" t="s">
        <v>426</v>
      </c>
      <c r="E357" s="105" t="s">
        <v>398</v>
      </c>
      <c r="F357" s="106"/>
      <c r="G357" s="250">
        <f>G358</f>
        <v>1781700</v>
      </c>
      <c r="H357" s="250">
        <f t="shared" si="114"/>
        <v>915949.35</v>
      </c>
      <c r="I357" s="250">
        <f t="shared" si="114"/>
        <v>865750.65</v>
      </c>
    </row>
    <row r="358" spans="1:9" s="97" customFormat="1" ht="30.6" x14ac:dyDescent="0.3">
      <c r="A358" s="101" t="s">
        <v>399</v>
      </c>
      <c r="B358" s="102" t="s">
        <v>552</v>
      </c>
      <c r="C358" s="103" t="s">
        <v>379</v>
      </c>
      <c r="D358" s="113" t="s">
        <v>426</v>
      </c>
      <c r="E358" s="105" t="s">
        <v>400</v>
      </c>
      <c r="F358" s="106"/>
      <c r="G358" s="250">
        <f>G359+G361</f>
        <v>1781700</v>
      </c>
      <c r="H358" s="250">
        <f t="shared" ref="H358:I358" si="115">H359+H361</f>
        <v>915949.35</v>
      </c>
      <c r="I358" s="250">
        <f t="shared" si="115"/>
        <v>865750.65</v>
      </c>
    </row>
    <row r="359" spans="1:9" s="97" customFormat="1" ht="15.6" x14ac:dyDescent="0.3">
      <c r="A359" s="101" t="s">
        <v>392</v>
      </c>
      <c r="B359" s="102" t="s">
        <v>552</v>
      </c>
      <c r="C359" s="103" t="s">
        <v>379</v>
      </c>
      <c r="D359" s="113" t="s">
        <v>426</v>
      </c>
      <c r="E359" s="105" t="s">
        <v>400</v>
      </c>
      <c r="F359" s="106">
        <v>200</v>
      </c>
      <c r="G359" s="251">
        <f>G360</f>
        <v>1781200</v>
      </c>
      <c r="H359" s="251">
        <f t="shared" ref="H359" si="116">H360</f>
        <v>915449.35</v>
      </c>
      <c r="I359" s="250">
        <f t="shared" si="100"/>
        <v>865750.65</v>
      </c>
    </row>
    <row r="360" spans="1:9" s="97" customFormat="1" ht="30.6" x14ac:dyDescent="0.3">
      <c r="A360" s="101" t="s">
        <v>56</v>
      </c>
      <c r="B360" s="102" t="s">
        <v>552</v>
      </c>
      <c r="C360" s="103" t="s">
        <v>379</v>
      </c>
      <c r="D360" s="113" t="s">
        <v>426</v>
      </c>
      <c r="E360" s="105" t="s">
        <v>400</v>
      </c>
      <c r="F360" s="106">
        <v>240</v>
      </c>
      <c r="G360" s="251">
        <v>1781200</v>
      </c>
      <c r="H360" s="253">
        <v>915449.35</v>
      </c>
      <c r="I360" s="250">
        <f t="shared" si="100"/>
        <v>865750.65</v>
      </c>
    </row>
    <row r="361" spans="1:9" s="97" customFormat="1" ht="15.6" x14ac:dyDescent="0.3">
      <c r="A361" s="101" t="s">
        <v>82</v>
      </c>
      <c r="B361" s="102" t="s">
        <v>552</v>
      </c>
      <c r="C361" s="103" t="s">
        <v>379</v>
      </c>
      <c r="D361" s="113" t="s">
        <v>426</v>
      </c>
      <c r="E361" s="105" t="s">
        <v>400</v>
      </c>
      <c r="F361" s="106">
        <v>800</v>
      </c>
      <c r="G361" s="251">
        <f>G362</f>
        <v>500</v>
      </c>
      <c r="H361" s="253">
        <f>H362</f>
        <v>500</v>
      </c>
      <c r="I361" s="250">
        <f>I362</f>
        <v>0</v>
      </c>
    </row>
    <row r="362" spans="1:9" s="97" customFormat="1" ht="15.6" x14ac:dyDescent="0.3">
      <c r="A362" s="101" t="s">
        <v>88</v>
      </c>
      <c r="B362" s="102" t="s">
        <v>552</v>
      </c>
      <c r="C362" s="103" t="s">
        <v>379</v>
      </c>
      <c r="D362" s="113" t="s">
        <v>426</v>
      </c>
      <c r="E362" s="105" t="s">
        <v>400</v>
      </c>
      <c r="F362" s="106">
        <v>850</v>
      </c>
      <c r="G362" s="251">
        <v>500</v>
      </c>
      <c r="H362" s="253">
        <v>500</v>
      </c>
      <c r="I362" s="250">
        <f>G362-H362</f>
        <v>0</v>
      </c>
    </row>
    <row r="363" spans="1:9" s="97" customFormat="1" ht="15.6" x14ac:dyDescent="0.3">
      <c r="A363" s="101" t="s">
        <v>401</v>
      </c>
      <c r="B363" s="102" t="s">
        <v>552</v>
      </c>
      <c r="C363" s="103" t="s">
        <v>379</v>
      </c>
      <c r="D363" s="113" t="s">
        <v>426</v>
      </c>
      <c r="E363" s="105" t="s">
        <v>402</v>
      </c>
      <c r="F363" s="106"/>
      <c r="G363" s="251">
        <f>G364</f>
        <v>585400</v>
      </c>
      <c r="H363" s="251">
        <f t="shared" ref="H363:I365" si="117">H364</f>
        <v>253100</v>
      </c>
      <c r="I363" s="251">
        <f t="shared" si="117"/>
        <v>332300</v>
      </c>
    </row>
    <row r="364" spans="1:9" s="97" customFormat="1" ht="15.6" x14ac:dyDescent="0.3">
      <c r="A364" s="101" t="s">
        <v>32</v>
      </c>
      <c r="B364" s="102" t="s">
        <v>552</v>
      </c>
      <c r="C364" s="103" t="s">
        <v>379</v>
      </c>
      <c r="D364" s="113" t="s">
        <v>426</v>
      </c>
      <c r="E364" s="105" t="s">
        <v>412</v>
      </c>
      <c r="F364" s="106"/>
      <c r="G364" s="251">
        <f>G365</f>
        <v>585400</v>
      </c>
      <c r="H364" s="251">
        <f t="shared" si="117"/>
        <v>253100</v>
      </c>
      <c r="I364" s="251">
        <f t="shared" si="117"/>
        <v>332300</v>
      </c>
    </row>
    <row r="365" spans="1:9" s="97" customFormat="1" ht="30" x14ac:dyDescent="0.3">
      <c r="A365" s="175" t="s">
        <v>553</v>
      </c>
      <c r="B365" s="102" t="s">
        <v>552</v>
      </c>
      <c r="C365" s="103" t="s">
        <v>379</v>
      </c>
      <c r="D365" s="113" t="s">
        <v>426</v>
      </c>
      <c r="E365" s="105" t="s">
        <v>554</v>
      </c>
      <c r="F365" s="106"/>
      <c r="G365" s="251">
        <f>G366</f>
        <v>585400</v>
      </c>
      <c r="H365" s="251">
        <f t="shared" si="117"/>
        <v>253100</v>
      </c>
      <c r="I365" s="251">
        <f t="shared" si="117"/>
        <v>332300</v>
      </c>
    </row>
    <row r="366" spans="1:9" s="97" customFormat="1" ht="45.6" x14ac:dyDescent="0.3">
      <c r="A366" s="101" t="s">
        <v>409</v>
      </c>
      <c r="B366" s="102" t="s">
        <v>552</v>
      </c>
      <c r="C366" s="103" t="s">
        <v>379</v>
      </c>
      <c r="D366" s="113" t="s">
        <v>426</v>
      </c>
      <c r="E366" s="105" t="s">
        <v>554</v>
      </c>
      <c r="F366" s="106">
        <v>100</v>
      </c>
      <c r="G366" s="251">
        <f>G367</f>
        <v>585400</v>
      </c>
      <c r="H366" s="251">
        <f t="shared" ref="H366" si="118">H367</f>
        <v>253100</v>
      </c>
      <c r="I366" s="250">
        <f t="shared" si="100"/>
        <v>332300</v>
      </c>
    </row>
    <row r="367" spans="1:9" s="97" customFormat="1" ht="15.6" x14ac:dyDescent="0.3">
      <c r="A367" s="101" t="s">
        <v>44</v>
      </c>
      <c r="B367" s="102" t="s">
        <v>552</v>
      </c>
      <c r="C367" s="103" t="s">
        <v>379</v>
      </c>
      <c r="D367" s="113" t="s">
        <v>426</v>
      </c>
      <c r="E367" s="105" t="s">
        <v>554</v>
      </c>
      <c r="F367" s="106">
        <v>120</v>
      </c>
      <c r="G367" s="251">
        <v>585400</v>
      </c>
      <c r="H367" s="251">
        <v>253100</v>
      </c>
      <c r="I367" s="250">
        <f t="shared" si="100"/>
        <v>332300</v>
      </c>
    </row>
    <row r="368" spans="1:9" s="97" customFormat="1" ht="15.6" x14ac:dyDescent="0.3">
      <c r="A368" s="101" t="s">
        <v>381</v>
      </c>
      <c r="B368" s="102" t="s">
        <v>552</v>
      </c>
      <c r="C368" s="103" t="s">
        <v>379</v>
      </c>
      <c r="D368" s="113" t="s">
        <v>426</v>
      </c>
      <c r="E368" s="105" t="s">
        <v>382</v>
      </c>
      <c r="F368" s="106"/>
      <c r="G368" s="251">
        <f>G369+G379</f>
        <v>10844800</v>
      </c>
      <c r="H368" s="251">
        <f t="shared" ref="H368:I368" si="119">H369+H379</f>
        <v>5329760.9800000004</v>
      </c>
      <c r="I368" s="251">
        <f t="shared" si="119"/>
        <v>5515039.0199999996</v>
      </c>
    </row>
    <row r="369" spans="1:9" s="97" customFormat="1" ht="15.6" x14ac:dyDescent="0.3">
      <c r="A369" s="101" t="s">
        <v>555</v>
      </c>
      <c r="B369" s="102" t="s">
        <v>552</v>
      </c>
      <c r="C369" s="103" t="s">
        <v>379</v>
      </c>
      <c r="D369" s="113" t="s">
        <v>426</v>
      </c>
      <c r="E369" s="105" t="s">
        <v>384</v>
      </c>
      <c r="F369" s="106"/>
      <c r="G369" s="251">
        <f>G370+G373+G376</f>
        <v>10844800</v>
      </c>
      <c r="H369" s="251">
        <f t="shared" ref="H369:I369" si="120">H370+H373+H376</f>
        <v>5329760.9800000004</v>
      </c>
      <c r="I369" s="251">
        <f t="shared" si="120"/>
        <v>5515039.0199999996</v>
      </c>
    </row>
    <row r="370" spans="1:9" s="97" customFormat="1" ht="15.6" x14ac:dyDescent="0.3">
      <c r="A370" s="101" t="s">
        <v>415</v>
      </c>
      <c r="B370" s="102" t="s">
        <v>552</v>
      </c>
      <c r="C370" s="103" t="s">
        <v>379</v>
      </c>
      <c r="D370" s="113" t="s">
        <v>426</v>
      </c>
      <c r="E370" s="105" t="s">
        <v>416</v>
      </c>
      <c r="F370" s="106"/>
      <c r="G370" s="251">
        <f>G371</f>
        <v>10840800</v>
      </c>
      <c r="H370" s="251">
        <f t="shared" ref="H370:I371" si="121">H371</f>
        <v>5328777.9800000004</v>
      </c>
      <c r="I370" s="251">
        <f t="shared" si="121"/>
        <v>5512022.0199999996</v>
      </c>
    </row>
    <row r="371" spans="1:9" s="97" customFormat="1" ht="45.6" x14ac:dyDescent="0.3">
      <c r="A371" s="101" t="s">
        <v>409</v>
      </c>
      <c r="B371" s="102" t="s">
        <v>552</v>
      </c>
      <c r="C371" s="103" t="s">
        <v>379</v>
      </c>
      <c r="D371" s="113" t="s">
        <v>426</v>
      </c>
      <c r="E371" s="105" t="s">
        <v>416</v>
      </c>
      <c r="F371" s="106">
        <v>100</v>
      </c>
      <c r="G371" s="251">
        <f>G372</f>
        <v>10840800</v>
      </c>
      <c r="H371" s="251">
        <f t="shared" si="121"/>
        <v>5328777.9800000004</v>
      </c>
      <c r="I371" s="251">
        <f t="shared" si="121"/>
        <v>5512022.0199999996</v>
      </c>
    </row>
    <row r="372" spans="1:9" s="73" customFormat="1" ht="15.6" x14ac:dyDescent="0.3">
      <c r="A372" s="101" t="s">
        <v>44</v>
      </c>
      <c r="B372" s="102" t="s">
        <v>552</v>
      </c>
      <c r="C372" s="103" t="s">
        <v>379</v>
      </c>
      <c r="D372" s="113" t="s">
        <v>426</v>
      </c>
      <c r="E372" s="105" t="s">
        <v>416</v>
      </c>
      <c r="F372" s="106">
        <v>120</v>
      </c>
      <c r="G372" s="255">
        <v>10840800</v>
      </c>
      <c r="H372" s="253">
        <v>5328777.9800000004</v>
      </c>
      <c r="I372" s="250">
        <f t="shared" si="100"/>
        <v>5512022.0199999996</v>
      </c>
    </row>
    <row r="373" spans="1:9" s="97" customFormat="1" ht="30.6" x14ac:dyDescent="0.3">
      <c r="A373" s="101" t="s">
        <v>419</v>
      </c>
      <c r="B373" s="102" t="s">
        <v>552</v>
      </c>
      <c r="C373" s="103" t="s">
        <v>379</v>
      </c>
      <c r="D373" s="113" t="s">
        <v>426</v>
      </c>
      <c r="E373" s="105" t="s">
        <v>420</v>
      </c>
      <c r="F373" s="106"/>
      <c r="G373" s="251">
        <f>G374</f>
        <v>4000</v>
      </c>
      <c r="H373" s="251">
        <f t="shared" ref="H373:H377" si="122">H374</f>
        <v>983</v>
      </c>
      <c r="I373" s="250">
        <f t="shared" si="100"/>
        <v>3017</v>
      </c>
    </row>
    <row r="374" spans="1:9" s="97" customFormat="1" ht="15.6" x14ac:dyDescent="0.3">
      <c r="A374" s="101" t="s">
        <v>82</v>
      </c>
      <c r="B374" s="102" t="s">
        <v>552</v>
      </c>
      <c r="C374" s="103" t="s">
        <v>379</v>
      </c>
      <c r="D374" s="113" t="s">
        <v>426</v>
      </c>
      <c r="E374" s="105" t="s">
        <v>420</v>
      </c>
      <c r="F374" s="106">
        <v>800</v>
      </c>
      <c r="G374" s="251">
        <f>G375</f>
        <v>4000</v>
      </c>
      <c r="H374" s="251">
        <f t="shared" si="122"/>
        <v>983</v>
      </c>
      <c r="I374" s="250">
        <f t="shared" si="100"/>
        <v>3017</v>
      </c>
    </row>
    <row r="375" spans="1:9" s="97" customFormat="1" ht="15.6" x14ac:dyDescent="0.3">
      <c r="A375" s="121" t="s">
        <v>88</v>
      </c>
      <c r="B375" s="127" t="s">
        <v>552</v>
      </c>
      <c r="C375" s="176" t="s">
        <v>379</v>
      </c>
      <c r="D375" s="177" t="s">
        <v>426</v>
      </c>
      <c r="E375" s="105" t="s">
        <v>420</v>
      </c>
      <c r="F375" s="106">
        <v>850</v>
      </c>
      <c r="G375" s="251">
        <v>4000</v>
      </c>
      <c r="H375" s="253">
        <v>983</v>
      </c>
      <c r="I375" s="250">
        <f t="shared" si="100"/>
        <v>3017</v>
      </c>
    </row>
    <row r="376" spans="1:9" s="97" customFormat="1" ht="30.6" x14ac:dyDescent="0.3">
      <c r="A376" s="101" t="s">
        <v>421</v>
      </c>
      <c r="B376" s="102" t="s">
        <v>552</v>
      </c>
      <c r="C376" s="103" t="s">
        <v>379</v>
      </c>
      <c r="D376" s="113" t="s">
        <v>426</v>
      </c>
      <c r="E376" s="105" t="s">
        <v>422</v>
      </c>
      <c r="F376" s="106"/>
      <c r="G376" s="251">
        <f>G377</f>
        <v>0</v>
      </c>
      <c r="H376" s="251">
        <f t="shared" si="122"/>
        <v>0</v>
      </c>
      <c r="I376" s="250">
        <f t="shared" ref="I376:I378" si="123">G376-H376</f>
        <v>0</v>
      </c>
    </row>
    <row r="377" spans="1:9" s="97" customFormat="1" ht="15.6" x14ac:dyDescent="0.3">
      <c r="A377" s="101" t="s">
        <v>82</v>
      </c>
      <c r="B377" s="102" t="s">
        <v>552</v>
      </c>
      <c r="C377" s="103" t="s">
        <v>379</v>
      </c>
      <c r="D377" s="113" t="s">
        <v>426</v>
      </c>
      <c r="E377" s="105" t="s">
        <v>422</v>
      </c>
      <c r="F377" s="106">
        <v>800</v>
      </c>
      <c r="G377" s="251">
        <f>G378</f>
        <v>0</v>
      </c>
      <c r="H377" s="251">
        <f t="shared" si="122"/>
        <v>0</v>
      </c>
      <c r="I377" s="250">
        <f t="shared" si="123"/>
        <v>0</v>
      </c>
    </row>
    <row r="378" spans="1:9" s="97" customFormat="1" ht="15.6" x14ac:dyDescent="0.3">
      <c r="A378" s="121" t="s">
        <v>88</v>
      </c>
      <c r="B378" s="127" t="s">
        <v>552</v>
      </c>
      <c r="C378" s="176" t="s">
        <v>379</v>
      </c>
      <c r="D378" s="177" t="s">
        <v>426</v>
      </c>
      <c r="E378" s="105" t="s">
        <v>422</v>
      </c>
      <c r="F378" s="106">
        <v>850</v>
      </c>
      <c r="G378" s="251">
        <v>0</v>
      </c>
      <c r="H378" s="253">
        <v>0</v>
      </c>
      <c r="I378" s="250">
        <f t="shared" si="123"/>
        <v>0</v>
      </c>
    </row>
    <row r="379" spans="1:9" s="97" customFormat="1" ht="15.6" x14ac:dyDescent="0.3">
      <c r="A379" s="121" t="s">
        <v>431</v>
      </c>
      <c r="B379" s="127" t="s">
        <v>552</v>
      </c>
      <c r="C379" s="176" t="s">
        <v>379</v>
      </c>
      <c r="D379" s="177" t="s">
        <v>426</v>
      </c>
      <c r="E379" s="105" t="s">
        <v>432</v>
      </c>
      <c r="F379" s="106"/>
      <c r="G379" s="251">
        <f t="shared" ref="G379:H381" si="124">G380</f>
        <v>0</v>
      </c>
      <c r="H379" s="253">
        <f t="shared" si="124"/>
        <v>0</v>
      </c>
      <c r="I379" s="250">
        <f t="shared" si="100"/>
        <v>0</v>
      </c>
    </row>
    <row r="380" spans="1:9" s="97" customFormat="1" ht="30.6" x14ac:dyDescent="0.3">
      <c r="A380" s="121" t="s">
        <v>556</v>
      </c>
      <c r="B380" s="127" t="s">
        <v>552</v>
      </c>
      <c r="C380" s="176" t="s">
        <v>379</v>
      </c>
      <c r="D380" s="177" t="s">
        <v>426</v>
      </c>
      <c r="E380" s="105" t="s">
        <v>557</v>
      </c>
      <c r="F380" s="106"/>
      <c r="G380" s="251">
        <f t="shared" si="124"/>
        <v>0</v>
      </c>
      <c r="H380" s="253">
        <f t="shared" si="124"/>
        <v>0</v>
      </c>
      <c r="I380" s="250">
        <f t="shared" si="100"/>
        <v>0</v>
      </c>
    </row>
    <row r="381" spans="1:9" s="97" customFormat="1" ht="15.6" x14ac:dyDescent="0.3">
      <c r="A381" s="101" t="s">
        <v>82</v>
      </c>
      <c r="B381" s="127" t="s">
        <v>552</v>
      </c>
      <c r="C381" s="176" t="s">
        <v>379</v>
      </c>
      <c r="D381" s="177" t="s">
        <v>426</v>
      </c>
      <c r="E381" s="105" t="s">
        <v>557</v>
      </c>
      <c r="F381" s="106">
        <v>800</v>
      </c>
      <c r="G381" s="251">
        <f t="shared" si="124"/>
        <v>0</v>
      </c>
      <c r="H381" s="253">
        <f t="shared" si="124"/>
        <v>0</v>
      </c>
      <c r="I381" s="250">
        <f t="shared" si="100"/>
        <v>0</v>
      </c>
    </row>
    <row r="382" spans="1:9" s="97" customFormat="1" ht="15.6" x14ac:dyDescent="0.3">
      <c r="A382" s="101" t="s">
        <v>115</v>
      </c>
      <c r="B382" s="127" t="s">
        <v>552</v>
      </c>
      <c r="C382" s="176" t="s">
        <v>379</v>
      </c>
      <c r="D382" s="177" t="s">
        <v>426</v>
      </c>
      <c r="E382" s="105" t="s">
        <v>557</v>
      </c>
      <c r="F382" s="106">
        <v>870</v>
      </c>
      <c r="G382" s="251">
        <v>0</v>
      </c>
      <c r="H382" s="253">
        <v>0</v>
      </c>
      <c r="I382" s="250">
        <f t="shared" si="100"/>
        <v>0</v>
      </c>
    </row>
    <row r="383" spans="1:9" s="97" customFormat="1" ht="15.6" x14ac:dyDescent="0.3">
      <c r="A383" s="114" t="s">
        <v>505</v>
      </c>
      <c r="B383" s="178" t="s">
        <v>552</v>
      </c>
      <c r="C383" s="116" t="s">
        <v>506</v>
      </c>
      <c r="D383" s="113"/>
      <c r="E383" s="105"/>
      <c r="F383" s="106"/>
      <c r="G383" s="252">
        <f t="shared" ref="G383:I384" si="125">G384</f>
        <v>5600</v>
      </c>
      <c r="H383" s="259">
        <f t="shared" si="125"/>
        <v>5600</v>
      </c>
      <c r="I383" s="249">
        <f t="shared" si="125"/>
        <v>0</v>
      </c>
    </row>
    <row r="384" spans="1:9" s="97" customFormat="1" ht="31.2" x14ac:dyDescent="0.3">
      <c r="A384" s="114" t="s">
        <v>215</v>
      </c>
      <c r="B384" s="178" t="s">
        <v>552</v>
      </c>
      <c r="C384" s="157" t="s">
        <v>506</v>
      </c>
      <c r="D384" s="157" t="s">
        <v>423</v>
      </c>
      <c r="E384" s="158"/>
      <c r="F384" s="158"/>
      <c r="G384" s="252">
        <f t="shared" si="125"/>
        <v>5600</v>
      </c>
      <c r="H384" s="252">
        <f t="shared" si="125"/>
        <v>5600</v>
      </c>
      <c r="I384" s="252">
        <f t="shared" si="125"/>
        <v>0</v>
      </c>
    </row>
    <row r="385" spans="1:10" s="97" customFormat="1" ht="30.6" x14ac:dyDescent="0.3">
      <c r="A385" s="101" t="s">
        <v>395</v>
      </c>
      <c r="B385" s="127" t="s">
        <v>552</v>
      </c>
      <c r="C385" s="104" t="s">
        <v>506</v>
      </c>
      <c r="D385" s="159" t="s">
        <v>423</v>
      </c>
      <c r="E385" s="105" t="s">
        <v>396</v>
      </c>
      <c r="F385" s="106"/>
      <c r="G385" s="250">
        <f>G386</f>
        <v>5600</v>
      </c>
      <c r="H385" s="250">
        <f t="shared" ref="H385:H388" si="126">H386</f>
        <v>5600</v>
      </c>
      <c r="I385" s="250">
        <f t="shared" ref="I385:I386" si="127">G385-H385</f>
        <v>0</v>
      </c>
    </row>
    <row r="386" spans="1:10" s="97" customFormat="1" ht="30.6" x14ac:dyDescent="0.3">
      <c r="A386" s="101" t="s">
        <v>397</v>
      </c>
      <c r="B386" s="127" t="s">
        <v>552</v>
      </c>
      <c r="C386" s="104" t="s">
        <v>506</v>
      </c>
      <c r="D386" s="159" t="s">
        <v>423</v>
      </c>
      <c r="E386" s="105" t="s">
        <v>398</v>
      </c>
      <c r="F386" s="106"/>
      <c r="G386" s="250">
        <f>G387</f>
        <v>5600</v>
      </c>
      <c r="H386" s="250">
        <f t="shared" si="126"/>
        <v>5600</v>
      </c>
      <c r="I386" s="250">
        <f t="shared" si="127"/>
        <v>0</v>
      </c>
    </row>
    <row r="387" spans="1:10" s="97" customFormat="1" ht="30.6" x14ac:dyDescent="0.3">
      <c r="A387" s="101" t="s">
        <v>399</v>
      </c>
      <c r="B387" s="127" t="s">
        <v>552</v>
      </c>
      <c r="C387" s="104" t="s">
        <v>506</v>
      </c>
      <c r="D387" s="159" t="s">
        <v>423</v>
      </c>
      <c r="E387" s="105" t="s">
        <v>400</v>
      </c>
      <c r="F387" s="106"/>
      <c r="G387" s="251">
        <f>G388</f>
        <v>5600</v>
      </c>
      <c r="H387" s="251">
        <f>H388</f>
        <v>5600</v>
      </c>
      <c r="I387" s="251">
        <f>I388+I390</f>
        <v>3862300</v>
      </c>
    </row>
    <row r="388" spans="1:10" s="97" customFormat="1" ht="15.6" x14ac:dyDescent="0.3">
      <c r="A388" s="101" t="s">
        <v>392</v>
      </c>
      <c r="B388" s="127" t="s">
        <v>552</v>
      </c>
      <c r="C388" s="104" t="s">
        <v>506</v>
      </c>
      <c r="D388" s="159" t="s">
        <v>423</v>
      </c>
      <c r="E388" s="105" t="s">
        <v>400</v>
      </c>
      <c r="F388" s="106">
        <v>200</v>
      </c>
      <c r="G388" s="251">
        <f>G389</f>
        <v>5600</v>
      </c>
      <c r="H388" s="251">
        <f t="shared" si="126"/>
        <v>5600</v>
      </c>
      <c r="I388" s="250">
        <f t="shared" ref="I388:I389" si="128">G388-H388</f>
        <v>0</v>
      </c>
    </row>
    <row r="389" spans="1:10" s="97" customFormat="1" ht="30.6" x14ac:dyDescent="0.3">
      <c r="A389" s="101" t="s">
        <v>56</v>
      </c>
      <c r="B389" s="127" t="s">
        <v>552</v>
      </c>
      <c r="C389" s="104" t="s">
        <v>506</v>
      </c>
      <c r="D389" s="159" t="s">
        <v>423</v>
      </c>
      <c r="E389" s="105" t="s">
        <v>400</v>
      </c>
      <c r="F389" s="106">
        <v>240</v>
      </c>
      <c r="G389" s="251">
        <v>5600</v>
      </c>
      <c r="H389" s="251">
        <v>5600</v>
      </c>
      <c r="I389" s="250">
        <f t="shared" si="128"/>
        <v>0</v>
      </c>
    </row>
    <row r="390" spans="1:10" s="97" customFormat="1" ht="31.2" x14ac:dyDescent="0.3">
      <c r="A390" s="114" t="s">
        <v>558</v>
      </c>
      <c r="B390" s="115" t="s">
        <v>552</v>
      </c>
      <c r="C390" s="116">
        <v>14</v>
      </c>
      <c r="D390" s="117"/>
      <c r="E390" s="118"/>
      <c r="F390" s="119"/>
      <c r="G390" s="249">
        <f>G391</f>
        <v>7055800</v>
      </c>
      <c r="H390" s="249">
        <f t="shared" ref="H390:I390" si="129">H391</f>
        <v>3193500</v>
      </c>
      <c r="I390" s="249">
        <f t="shared" si="129"/>
        <v>3862300</v>
      </c>
      <c r="J390" s="120"/>
    </row>
    <row r="391" spans="1:10" s="73" customFormat="1" ht="31.2" x14ac:dyDescent="0.3">
      <c r="A391" s="114" t="s">
        <v>325</v>
      </c>
      <c r="B391" s="115" t="s">
        <v>552</v>
      </c>
      <c r="C391" s="116">
        <v>14</v>
      </c>
      <c r="D391" s="117" t="s">
        <v>379</v>
      </c>
      <c r="E391" s="118"/>
      <c r="F391" s="119"/>
      <c r="G391" s="249">
        <f>G392</f>
        <v>7055800</v>
      </c>
      <c r="H391" s="249">
        <f t="shared" ref="H391:H392" si="130">H392</f>
        <v>3193500</v>
      </c>
      <c r="I391" s="249">
        <f t="shared" si="100"/>
        <v>3862300</v>
      </c>
    </row>
    <row r="392" spans="1:10" s="97" customFormat="1" ht="15.6" x14ac:dyDescent="0.3">
      <c r="A392" s="101" t="s">
        <v>401</v>
      </c>
      <c r="B392" s="102" t="s">
        <v>552</v>
      </c>
      <c r="C392" s="103">
        <v>14</v>
      </c>
      <c r="D392" s="113" t="s">
        <v>379</v>
      </c>
      <c r="E392" s="105" t="s">
        <v>402</v>
      </c>
      <c r="F392" s="106"/>
      <c r="G392" s="250">
        <f>G393</f>
        <v>7055800</v>
      </c>
      <c r="H392" s="250">
        <f t="shared" si="130"/>
        <v>3193500</v>
      </c>
      <c r="I392" s="250">
        <f t="shared" si="100"/>
        <v>3862300</v>
      </c>
    </row>
    <row r="393" spans="1:10" s="97" customFormat="1" ht="15.6" x14ac:dyDescent="0.3">
      <c r="A393" s="101" t="s">
        <v>559</v>
      </c>
      <c r="B393" s="102" t="s">
        <v>552</v>
      </c>
      <c r="C393" s="103">
        <v>14</v>
      </c>
      <c r="D393" s="113" t="s">
        <v>379</v>
      </c>
      <c r="E393" s="105" t="s">
        <v>560</v>
      </c>
      <c r="F393" s="106"/>
      <c r="G393" s="250">
        <f>G394+G397</f>
        <v>7055800</v>
      </c>
      <c r="H393" s="250">
        <f t="shared" ref="H393" si="131">H394+H397</f>
        <v>3193500</v>
      </c>
      <c r="I393" s="250">
        <f t="shared" si="100"/>
        <v>3862300</v>
      </c>
    </row>
    <row r="394" spans="1:10" s="97" customFormat="1" ht="15.6" x14ac:dyDescent="0.3">
      <c r="A394" s="101" t="s">
        <v>561</v>
      </c>
      <c r="B394" s="102" t="s">
        <v>552</v>
      </c>
      <c r="C394" s="103">
        <v>14</v>
      </c>
      <c r="D394" s="113" t="s">
        <v>379</v>
      </c>
      <c r="E394" s="105" t="s">
        <v>562</v>
      </c>
      <c r="F394" s="106"/>
      <c r="G394" s="251">
        <f>G395</f>
        <v>5960600</v>
      </c>
      <c r="H394" s="251">
        <f t="shared" ref="H394:H395" si="132">H395</f>
        <v>2645700</v>
      </c>
      <c r="I394" s="250">
        <f t="shared" si="100"/>
        <v>3314900</v>
      </c>
    </row>
    <row r="395" spans="1:10" s="73" customFormat="1" ht="15.6" x14ac:dyDescent="0.3">
      <c r="A395" s="101" t="s">
        <v>81</v>
      </c>
      <c r="B395" s="102" t="s">
        <v>552</v>
      </c>
      <c r="C395" s="103">
        <v>14</v>
      </c>
      <c r="D395" s="113" t="s">
        <v>379</v>
      </c>
      <c r="E395" s="105" t="s">
        <v>562</v>
      </c>
      <c r="F395" s="106">
        <v>500</v>
      </c>
      <c r="G395" s="251">
        <f>G396</f>
        <v>5960600</v>
      </c>
      <c r="H395" s="251">
        <f t="shared" si="132"/>
        <v>2645700</v>
      </c>
      <c r="I395" s="250">
        <f t="shared" si="100"/>
        <v>3314900</v>
      </c>
    </row>
    <row r="396" spans="1:10" s="97" customFormat="1" ht="15.6" x14ac:dyDescent="0.3">
      <c r="A396" s="101" t="s">
        <v>328</v>
      </c>
      <c r="B396" s="102" t="s">
        <v>552</v>
      </c>
      <c r="C396" s="103">
        <v>14</v>
      </c>
      <c r="D396" s="113" t="s">
        <v>379</v>
      </c>
      <c r="E396" s="105" t="s">
        <v>562</v>
      </c>
      <c r="F396" s="106">
        <v>510</v>
      </c>
      <c r="G396" s="251">
        <v>5960600</v>
      </c>
      <c r="H396" s="253">
        <v>2645700</v>
      </c>
      <c r="I396" s="250">
        <f t="shared" si="100"/>
        <v>3314900</v>
      </c>
    </row>
    <row r="397" spans="1:10" s="97" customFormat="1" ht="30.6" x14ac:dyDescent="0.3">
      <c r="A397" s="101" t="s">
        <v>563</v>
      </c>
      <c r="B397" s="102" t="s">
        <v>552</v>
      </c>
      <c r="C397" s="103">
        <v>14</v>
      </c>
      <c r="D397" s="113" t="s">
        <v>379</v>
      </c>
      <c r="E397" s="105" t="s">
        <v>564</v>
      </c>
      <c r="F397" s="106"/>
      <c r="G397" s="251">
        <f>G398</f>
        <v>1095200</v>
      </c>
      <c r="H397" s="251">
        <f t="shared" ref="H397:H398" si="133">H398</f>
        <v>547800</v>
      </c>
      <c r="I397" s="250">
        <f t="shared" si="100"/>
        <v>547400</v>
      </c>
    </row>
    <row r="398" spans="1:10" s="97" customFormat="1" ht="15.6" x14ac:dyDescent="0.3">
      <c r="A398" s="101" t="s">
        <v>81</v>
      </c>
      <c r="B398" s="102" t="s">
        <v>552</v>
      </c>
      <c r="C398" s="103" t="s">
        <v>15</v>
      </c>
      <c r="D398" s="113" t="s">
        <v>379</v>
      </c>
      <c r="E398" s="105" t="s">
        <v>564</v>
      </c>
      <c r="F398" s="106">
        <v>500</v>
      </c>
      <c r="G398" s="251">
        <f>G399</f>
        <v>1095200</v>
      </c>
      <c r="H398" s="251">
        <f t="shared" si="133"/>
        <v>547800</v>
      </c>
      <c r="I398" s="250">
        <f t="shared" si="100"/>
        <v>547400</v>
      </c>
    </row>
    <row r="399" spans="1:10" s="97" customFormat="1" ht="15.6" x14ac:dyDescent="0.3">
      <c r="A399" s="101" t="s">
        <v>328</v>
      </c>
      <c r="B399" s="102" t="s">
        <v>552</v>
      </c>
      <c r="C399" s="103" t="s">
        <v>15</v>
      </c>
      <c r="D399" s="113" t="s">
        <v>379</v>
      </c>
      <c r="E399" s="105" t="s">
        <v>564</v>
      </c>
      <c r="F399" s="106">
        <v>510</v>
      </c>
      <c r="G399" s="251">
        <v>1095200</v>
      </c>
      <c r="H399" s="253">
        <v>547800</v>
      </c>
      <c r="I399" s="250">
        <f t="shared" ref="I399:I474" si="134">G399-H399</f>
        <v>547400</v>
      </c>
    </row>
    <row r="400" spans="1:10" s="182" customFormat="1" ht="31.2" x14ac:dyDescent="0.3">
      <c r="A400" s="173" t="s">
        <v>565</v>
      </c>
      <c r="B400" s="179" t="s">
        <v>566</v>
      </c>
      <c r="C400" s="180"/>
      <c r="D400" s="181"/>
      <c r="E400" s="181"/>
      <c r="F400" s="180"/>
      <c r="G400" s="249">
        <f>G401+G615+G625</f>
        <v>541327922.72000003</v>
      </c>
      <c r="H400" s="249">
        <f t="shared" ref="H400:I400" si="135">H401+H615+H625</f>
        <v>237357769.99000001</v>
      </c>
      <c r="I400" s="249">
        <f t="shared" si="135"/>
        <v>303970152.73000008</v>
      </c>
    </row>
    <row r="401" spans="1:9" s="74" customFormat="1" ht="15.6" x14ac:dyDescent="0.3">
      <c r="A401" s="114" t="s">
        <v>505</v>
      </c>
      <c r="B401" s="115" t="s">
        <v>566</v>
      </c>
      <c r="C401" s="116" t="s">
        <v>506</v>
      </c>
      <c r="D401" s="113"/>
      <c r="E401" s="105"/>
      <c r="F401" s="106"/>
      <c r="G401" s="249">
        <f>G402+G437+G489+G518+G512</f>
        <v>527477262.72000003</v>
      </c>
      <c r="H401" s="249">
        <f t="shared" ref="H401:I401" si="136">H402+H437+H489+H518+H512</f>
        <v>230951201.33000001</v>
      </c>
      <c r="I401" s="249">
        <f t="shared" si="136"/>
        <v>296526061.3900001</v>
      </c>
    </row>
    <row r="402" spans="1:9" s="97" customFormat="1" ht="15.6" x14ac:dyDescent="0.3">
      <c r="A402" s="114" t="s">
        <v>191</v>
      </c>
      <c r="B402" s="115" t="s">
        <v>566</v>
      </c>
      <c r="C402" s="116" t="s">
        <v>506</v>
      </c>
      <c r="D402" s="117" t="s">
        <v>379</v>
      </c>
      <c r="E402" s="118"/>
      <c r="F402" s="119"/>
      <c r="G402" s="249">
        <f>G403+G429+G421</f>
        <v>97404689.379999995</v>
      </c>
      <c r="H402" s="249">
        <f t="shared" ref="H402:I402" si="137">H403+H429+H421</f>
        <v>42457464.280000001</v>
      </c>
      <c r="I402" s="249">
        <f t="shared" si="137"/>
        <v>54947225.100000009</v>
      </c>
    </row>
    <row r="403" spans="1:9" s="97" customFormat="1" ht="30.6" x14ac:dyDescent="0.3">
      <c r="A403" s="101" t="s">
        <v>567</v>
      </c>
      <c r="B403" s="102" t="s">
        <v>566</v>
      </c>
      <c r="C403" s="103" t="s">
        <v>506</v>
      </c>
      <c r="D403" s="113" t="s">
        <v>379</v>
      </c>
      <c r="E403" s="105" t="s">
        <v>568</v>
      </c>
      <c r="F403" s="106"/>
      <c r="G403" s="250">
        <f>G404</f>
        <v>48406489.380000003</v>
      </c>
      <c r="H403" s="250">
        <f t="shared" ref="H403:I404" si="138">H404</f>
        <v>18981614.720000003</v>
      </c>
      <c r="I403" s="250">
        <f t="shared" si="138"/>
        <v>29424874.660000004</v>
      </c>
    </row>
    <row r="404" spans="1:9" s="97" customFormat="1" ht="30.6" x14ac:dyDescent="0.3">
      <c r="A404" s="101" t="s">
        <v>569</v>
      </c>
      <c r="B404" s="102" t="s">
        <v>566</v>
      </c>
      <c r="C404" s="103" t="s">
        <v>506</v>
      </c>
      <c r="D404" s="113" t="s">
        <v>379</v>
      </c>
      <c r="E404" s="105" t="s">
        <v>570</v>
      </c>
      <c r="F404" s="106"/>
      <c r="G404" s="250">
        <f>G405</f>
        <v>48406489.380000003</v>
      </c>
      <c r="H404" s="250">
        <f t="shared" si="138"/>
        <v>18981614.720000003</v>
      </c>
      <c r="I404" s="250">
        <f t="shared" si="138"/>
        <v>29424874.660000004</v>
      </c>
    </row>
    <row r="405" spans="1:9" s="97" customFormat="1" ht="30.6" x14ac:dyDescent="0.3">
      <c r="A405" s="101" t="s">
        <v>571</v>
      </c>
      <c r="B405" s="102" t="s">
        <v>566</v>
      </c>
      <c r="C405" s="103" t="s">
        <v>506</v>
      </c>
      <c r="D405" s="113" t="s">
        <v>379</v>
      </c>
      <c r="E405" s="105" t="s">
        <v>572</v>
      </c>
      <c r="F405" s="106"/>
      <c r="G405" s="250">
        <f>G418+G409+G415+G406+G412</f>
        <v>48406489.380000003</v>
      </c>
      <c r="H405" s="250">
        <f t="shared" ref="H405:I405" si="139">H418+H409+H415+H406+H412</f>
        <v>18981614.720000003</v>
      </c>
      <c r="I405" s="250">
        <f t="shared" si="139"/>
        <v>29424874.660000004</v>
      </c>
    </row>
    <row r="406" spans="1:9" s="97" customFormat="1" ht="91.95" customHeight="1" x14ac:dyDescent="0.3">
      <c r="A406" s="101" t="s">
        <v>879</v>
      </c>
      <c r="B406" s="102" t="s">
        <v>566</v>
      </c>
      <c r="C406" s="103" t="s">
        <v>506</v>
      </c>
      <c r="D406" s="113" t="s">
        <v>379</v>
      </c>
      <c r="E406" s="105" t="s">
        <v>878</v>
      </c>
      <c r="F406" s="106"/>
      <c r="G406" s="250">
        <f>G407</f>
        <v>13854100</v>
      </c>
      <c r="H406" s="250">
        <f t="shared" ref="H406:I407" si="140">H407</f>
        <v>4649049.3600000003</v>
      </c>
      <c r="I406" s="250">
        <f t="shared" si="140"/>
        <v>9205050.6400000006</v>
      </c>
    </row>
    <row r="407" spans="1:9" s="97" customFormat="1" ht="30.6" x14ac:dyDescent="0.3">
      <c r="A407" s="101" t="s">
        <v>573</v>
      </c>
      <c r="B407" s="102" t="s">
        <v>566</v>
      </c>
      <c r="C407" s="103" t="s">
        <v>506</v>
      </c>
      <c r="D407" s="113" t="s">
        <v>379</v>
      </c>
      <c r="E407" s="105" t="s">
        <v>878</v>
      </c>
      <c r="F407" s="106">
        <v>600</v>
      </c>
      <c r="G407" s="250">
        <f>G408</f>
        <v>13854100</v>
      </c>
      <c r="H407" s="250">
        <f t="shared" si="140"/>
        <v>4649049.3600000003</v>
      </c>
      <c r="I407" s="250">
        <f t="shared" si="140"/>
        <v>9205050.6400000006</v>
      </c>
    </row>
    <row r="408" spans="1:9" s="97" customFormat="1" ht="15.6" x14ac:dyDescent="0.3">
      <c r="A408" s="101" t="s">
        <v>195</v>
      </c>
      <c r="B408" s="102" t="s">
        <v>566</v>
      </c>
      <c r="C408" s="103" t="s">
        <v>506</v>
      </c>
      <c r="D408" s="113" t="s">
        <v>379</v>
      </c>
      <c r="E408" s="105" t="s">
        <v>878</v>
      </c>
      <c r="F408" s="106">
        <v>610</v>
      </c>
      <c r="G408" s="250">
        <v>13854100</v>
      </c>
      <c r="H408" s="250">
        <v>4649049.3600000003</v>
      </c>
      <c r="I408" s="250">
        <f t="shared" si="134"/>
        <v>9205050.6400000006</v>
      </c>
    </row>
    <row r="409" spans="1:9" s="97" customFormat="1" ht="30.6" x14ac:dyDescent="0.3">
      <c r="A409" s="101" t="s">
        <v>574</v>
      </c>
      <c r="B409" s="102" t="s">
        <v>566</v>
      </c>
      <c r="C409" s="103" t="s">
        <v>506</v>
      </c>
      <c r="D409" s="113" t="s">
        <v>379</v>
      </c>
      <c r="E409" s="105" t="s">
        <v>575</v>
      </c>
      <c r="F409" s="106"/>
      <c r="G409" s="251">
        <f>G410</f>
        <v>362000</v>
      </c>
      <c r="H409" s="251">
        <f t="shared" ref="H409:H413" si="141">H410</f>
        <v>104866</v>
      </c>
      <c r="I409" s="250">
        <f t="shared" si="134"/>
        <v>257134</v>
      </c>
    </row>
    <row r="410" spans="1:9" s="97" customFormat="1" ht="30.6" x14ac:dyDescent="0.3">
      <c r="A410" s="101" t="s">
        <v>573</v>
      </c>
      <c r="B410" s="102" t="s">
        <v>566</v>
      </c>
      <c r="C410" s="103" t="s">
        <v>506</v>
      </c>
      <c r="D410" s="113" t="s">
        <v>379</v>
      </c>
      <c r="E410" s="105" t="s">
        <v>575</v>
      </c>
      <c r="F410" s="106">
        <v>600</v>
      </c>
      <c r="G410" s="251">
        <f>G411</f>
        <v>362000</v>
      </c>
      <c r="H410" s="251">
        <f t="shared" si="141"/>
        <v>104866</v>
      </c>
      <c r="I410" s="250">
        <f t="shared" si="134"/>
        <v>257134</v>
      </c>
    </row>
    <row r="411" spans="1:9" s="97" customFormat="1" ht="15.6" x14ac:dyDescent="0.3">
      <c r="A411" s="101" t="s">
        <v>195</v>
      </c>
      <c r="B411" s="102" t="s">
        <v>566</v>
      </c>
      <c r="C411" s="103" t="s">
        <v>506</v>
      </c>
      <c r="D411" s="113" t="s">
        <v>379</v>
      </c>
      <c r="E411" s="105" t="s">
        <v>575</v>
      </c>
      <c r="F411" s="106">
        <v>610</v>
      </c>
      <c r="G411" s="251">
        <v>362000</v>
      </c>
      <c r="H411" s="251">
        <v>104866</v>
      </c>
      <c r="I411" s="250">
        <f t="shared" si="134"/>
        <v>257134</v>
      </c>
    </row>
    <row r="412" spans="1:9" s="97" customFormat="1" ht="45.6" x14ac:dyDescent="0.3">
      <c r="A412" s="101" t="s">
        <v>761</v>
      </c>
      <c r="B412" s="102" t="s">
        <v>566</v>
      </c>
      <c r="C412" s="103" t="s">
        <v>506</v>
      </c>
      <c r="D412" s="113" t="s">
        <v>379</v>
      </c>
      <c r="E412" s="105" t="s">
        <v>760</v>
      </c>
      <c r="F412" s="106"/>
      <c r="G412" s="251">
        <f>G413</f>
        <v>200000</v>
      </c>
      <c r="H412" s="251">
        <f t="shared" si="141"/>
        <v>164931</v>
      </c>
      <c r="I412" s="250">
        <f t="shared" ref="I412:I414" si="142">G412-H412</f>
        <v>35069</v>
      </c>
    </row>
    <row r="413" spans="1:9" s="97" customFormat="1" ht="30.6" x14ac:dyDescent="0.3">
      <c r="A413" s="101" t="s">
        <v>573</v>
      </c>
      <c r="B413" s="102" t="s">
        <v>566</v>
      </c>
      <c r="C413" s="103" t="s">
        <v>506</v>
      </c>
      <c r="D413" s="113" t="s">
        <v>379</v>
      </c>
      <c r="E413" s="105" t="s">
        <v>760</v>
      </c>
      <c r="F413" s="106">
        <v>600</v>
      </c>
      <c r="G413" s="251">
        <f>G414</f>
        <v>200000</v>
      </c>
      <c r="H413" s="251">
        <f t="shared" si="141"/>
        <v>164931</v>
      </c>
      <c r="I413" s="250">
        <f t="shared" si="142"/>
        <v>35069</v>
      </c>
    </row>
    <row r="414" spans="1:9" s="97" customFormat="1" ht="15.6" x14ac:dyDescent="0.3">
      <c r="A414" s="101" t="s">
        <v>195</v>
      </c>
      <c r="B414" s="102" t="s">
        <v>566</v>
      </c>
      <c r="C414" s="103" t="s">
        <v>506</v>
      </c>
      <c r="D414" s="113" t="s">
        <v>379</v>
      </c>
      <c r="E414" s="105" t="s">
        <v>760</v>
      </c>
      <c r="F414" s="106">
        <v>610</v>
      </c>
      <c r="G414" s="251">
        <v>200000</v>
      </c>
      <c r="H414" s="251">
        <v>164931</v>
      </c>
      <c r="I414" s="250">
        <f t="shared" si="142"/>
        <v>35069</v>
      </c>
    </row>
    <row r="415" spans="1:9" s="97" customFormat="1" ht="30.6" x14ac:dyDescent="0.3">
      <c r="A415" s="101" t="s">
        <v>576</v>
      </c>
      <c r="B415" s="102" t="s">
        <v>566</v>
      </c>
      <c r="C415" s="103" t="s">
        <v>506</v>
      </c>
      <c r="D415" s="113" t="s">
        <v>379</v>
      </c>
      <c r="E415" s="105" t="s">
        <v>577</v>
      </c>
      <c r="F415" s="106"/>
      <c r="G415" s="251">
        <f>G416</f>
        <v>362000</v>
      </c>
      <c r="H415" s="250">
        <f>H416</f>
        <v>203372.21</v>
      </c>
      <c r="I415" s="250">
        <f t="shared" si="134"/>
        <v>158627.79</v>
      </c>
    </row>
    <row r="416" spans="1:9" s="97" customFormat="1" ht="30.6" x14ac:dyDescent="0.3">
      <c r="A416" s="101" t="s">
        <v>573</v>
      </c>
      <c r="B416" s="102" t="s">
        <v>566</v>
      </c>
      <c r="C416" s="103" t="s">
        <v>506</v>
      </c>
      <c r="D416" s="113" t="s">
        <v>379</v>
      </c>
      <c r="E416" s="105" t="s">
        <v>577</v>
      </c>
      <c r="F416" s="106">
        <v>600</v>
      </c>
      <c r="G416" s="251">
        <f>G417</f>
        <v>362000</v>
      </c>
      <c r="H416" s="251">
        <f t="shared" ref="H416" si="143">H417</f>
        <v>203372.21</v>
      </c>
      <c r="I416" s="250">
        <f t="shared" si="134"/>
        <v>158627.79</v>
      </c>
    </row>
    <row r="417" spans="1:9" s="97" customFormat="1" ht="15.6" x14ac:dyDescent="0.3">
      <c r="A417" s="101" t="s">
        <v>195</v>
      </c>
      <c r="B417" s="102" t="s">
        <v>566</v>
      </c>
      <c r="C417" s="103" t="s">
        <v>506</v>
      </c>
      <c r="D417" s="113" t="s">
        <v>379</v>
      </c>
      <c r="E417" s="105" t="s">
        <v>577</v>
      </c>
      <c r="F417" s="106">
        <v>610</v>
      </c>
      <c r="G417" s="251">
        <v>362000</v>
      </c>
      <c r="H417" s="251">
        <v>203372.21</v>
      </c>
      <c r="I417" s="250">
        <f t="shared" si="134"/>
        <v>158627.79</v>
      </c>
    </row>
    <row r="418" spans="1:9" s="97" customFormat="1" ht="30.6" x14ac:dyDescent="0.3">
      <c r="A418" s="107" t="s">
        <v>578</v>
      </c>
      <c r="B418" s="102" t="s">
        <v>566</v>
      </c>
      <c r="C418" s="103" t="s">
        <v>506</v>
      </c>
      <c r="D418" s="113" t="s">
        <v>379</v>
      </c>
      <c r="E418" s="105" t="s">
        <v>579</v>
      </c>
      <c r="F418" s="106"/>
      <c r="G418" s="250">
        <f>G419</f>
        <v>33628389.380000003</v>
      </c>
      <c r="H418" s="250">
        <f t="shared" ref="H418:I419" si="144">H419</f>
        <v>13859396.15</v>
      </c>
      <c r="I418" s="250">
        <f t="shared" si="144"/>
        <v>19768993.230000004</v>
      </c>
    </row>
    <row r="419" spans="1:9" s="97" customFormat="1" ht="30.6" x14ac:dyDescent="0.3">
      <c r="A419" s="107" t="s">
        <v>573</v>
      </c>
      <c r="B419" s="102" t="s">
        <v>566</v>
      </c>
      <c r="C419" s="103" t="s">
        <v>506</v>
      </c>
      <c r="D419" s="113" t="s">
        <v>379</v>
      </c>
      <c r="E419" s="105" t="s">
        <v>579</v>
      </c>
      <c r="F419" s="106">
        <v>600</v>
      </c>
      <c r="G419" s="260">
        <f>G420</f>
        <v>33628389.380000003</v>
      </c>
      <c r="H419" s="260">
        <f t="shared" si="144"/>
        <v>13859396.15</v>
      </c>
      <c r="I419" s="250">
        <f t="shared" si="134"/>
        <v>19768993.230000004</v>
      </c>
    </row>
    <row r="420" spans="1:9" s="97" customFormat="1" ht="15.6" x14ac:dyDescent="0.3">
      <c r="A420" s="101" t="s">
        <v>195</v>
      </c>
      <c r="B420" s="102" t="s">
        <v>566</v>
      </c>
      <c r="C420" s="103" t="s">
        <v>506</v>
      </c>
      <c r="D420" s="113" t="s">
        <v>379</v>
      </c>
      <c r="E420" s="105" t="s">
        <v>579</v>
      </c>
      <c r="F420" s="106">
        <v>610</v>
      </c>
      <c r="G420" s="255">
        <v>33628389.380000003</v>
      </c>
      <c r="H420" s="253">
        <v>13859396.15</v>
      </c>
      <c r="I420" s="250">
        <f t="shared" si="134"/>
        <v>19768993.230000004</v>
      </c>
    </row>
    <row r="421" spans="1:9" s="97" customFormat="1" ht="30.6" x14ac:dyDescent="0.3">
      <c r="A421" s="101" t="s">
        <v>435</v>
      </c>
      <c r="B421" s="102" t="s">
        <v>566</v>
      </c>
      <c r="C421" s="103" t="s">
        <v>506</v>
      </c>
      <c r="D421" s="104" t="s">
        <v>379</v>
      </c>
      <c r="E421" s="105" t="s">
        <v>436</v>
      </c>
      <c r="F421" s="106"/>
      <c r="G421" s="251">
        <f>G422</f>
        <v>0</v>
      </c>
      <c r="H421" s="251">
        <f t="shared" ref="H421:I421" si="145">H422</f>
        <v>0</v>
      </c>
      <c r="I421" s="251">
        <f t="shared" si="145"/>
        <v>0</v>
      </c>
    </row>
    <row r="422" spans="1:9" s="97" customFormat="1" ht="30.6" x14ac:dyDescent="0.3">
      <c r="A422" s="101" t="s">
        <v>437</v>
      </c>
      <c r="B422" s="102" t="s">
        <v>566</v>
      </c>
      <c r="C422" s="103" t="s">
        <v>506</v>
      </c>
      <c r="D422" s="104" t="s">
        <v>379</v>
      </c>
      <c r="E422" s="105" t="s">
        <v>438</v>
      </c>
      <c r="F422" s="106"/>
      <c r="G422" s="251">
        <f>G423+G426</f>
        <v>0</v>
      </c>
      <c r="H422" s="251">
        <f t="shared" ref="H422:I422" si="146">H423+H426</f>
        <v>0</v>
      </c>
      <c r="I422" s="251">
        <f t="shared" si="146"/>
        <v>0</v>
      </c>
    </row>
    <row r="423" spans="1:9" s="97" customFormat="1" ht="30.6" x14ac:dyDescent="0.3">
      <c r="A423" s="190" t="s">
        <v>593</v>
      </c>
      <c r="B423" s="102" t="s">
        <v>566</v>
      </c>
      <c r="C423" s="103" t="s">
        <v>506</v>
      </c>
      <c r="D423" s="104" t="s">
        <v>379</v>
      </c>
      <c r="E423" s="105" t="s">
        <v>594</v>
      </c>
      <c r="F423" s="106"/>
      <c r="G423" s="251">
        <f>G424</f>
        <v>0</v>
      </c>
      <c r="H423" s="251">
        <f t="shared" ref="H423:I423" si="147">H424</f>
        <v>0</v>
      </c>
      <c r="I423" s="251">
        <f t="shared" si="147"/>
        <v>0</v>
      </c>
    </row>
    <row r="424" spans="1:9" s="97" customFormat="1" ht="30.6" x14ac:dyDescent="0.3">
      <c r="A424" s="101" t="s">
        <v>573</v>
      </c>
      <c r="B424" s="102" t="s">
        <v>566</v>
      </c>
      <c r="C424" s="103" t="s">
        <v>506</v>
      </c>
      <c r="D424" s="104" t="s">
        <v>379</v>
      </c>
      <c r="E424" s="105" t="s">
        <v>594</v>
      </c>
      <c r="F424" s="106">
        <v>600</v>
      </c>
      <c r="G424" s="251">
        <f>G425</f>
        <v>0</v>
      </c>
      <c r="H424" s="251">
        <f t="shared" ref="H424:H427" si="148">H425</f>
        <v>0</v>
      </c>
      <c r="I424" s="250">
        <f>G424-H424</f>
        <v>0</v>
      </c>
    </row>
    <row r="425" spans="1:9" s="97" customFormat="1" ht="15.6" x14ac:dyDescent="0.3">
      <c r="A425" s="101" t="s">
        <v>195</v>
      </c>
      <c r="B425" s="102" t="s">
        <v>566</v>
      </c>
      <c r="C425" s="103" t="s">
        <v>506</v>
      </c>
      <c r="D425" s="104" t="s">
        <v>379</v>
      </c>
      <c r="E425" s="105" t="s">
        <v>594</v>
      </c>
      <c r="F425" s="106">
        <v>610</v>
      </c>
      <c r="G425" s="251">
        <v>0</v>
      </c>
      <c r="H425" s="251">
        <v>0</v>
      </c>
      <c r="I425" s="250">
        <f>G425-H425</f>
        <v>0</v>
      </c>
    </row>
    <row r="426" spans="1:9" s="97" customFormat="1" ht="34.200000000000003" customHeight="1" x14ac:dyDescent="0.3">
      <c r="A426" s="190" t="s">
        <v>439</v>
      </c>
      <c r="B426" s="102" t="s">
        <v>566</v>
      </c>
      <c r="C426" s="103" t="s">
        <v>506</v>
      </c>
      <c r="D426" s="104" t="s">
        <v>379</v>
      </c>
      <c r="E426" s="105" t="s">
        <v>440</v>
      </c>
      <c r="F426" s="106"/>
      <c r="G426" s="251">
        <f>G427</f>
        <v>0</v>
      </c>
      <c r="H426" s="251">
        <f t="shared" si="148"/>
        <v>0</v>
      </c>
      <c r="I426" s="250">
        <f>G426-H426</f>
        <v>0</v>
      </c>
    </row>
    <row r="427" spans="1:9" s="97" customFormat="1" ht="30.6" x14ac:dyDescent="0.3">
      <c r="A427" s="101" t="s">
        <v>573</v>
      </c>
      <c r="B427" s="102" t="s">
        <v>566</v>
      </c>
      <c r="C427" s="103" t="s">
        <v>506</v>
      </c>
      <c r="D427" s="104" t="s">
        <v>379</v>
      </c>
      <c r="E427" s="105" t="s">
        <v>440</v>
      </c>
      <c r="F427" s="106">
        <v>600</v>
      </c>
      <c r="G427" s="251">
        <f>G428</f>
        <v>0</v>
      </c>
      <c r="H427" s="251">
        <f t="shared" si="148"/>
        <v>0</v>
      </c>
      <c r="I427" s="250">
        <f>G427-H427</f>
        <v>0</v>
      </c>
    </row>
    <row r="428" spans="1:9" s="97" customFormat="1" ht="15.6" x14ac:dyDescent="0.3">
      <c r="A428" s="101" t="s">
        <v>195</v>
      </c>
      <c r="B428" s="102" t="s">
        <v>566</v>
      </c>
      <c r="C428" s="103" t="s">
        <v>506</v>
      </c>
      <c r="D428" s="104" t="s">
        <v>379</v>
      </c>
      <c r="E428" s="105" t="s">
        <v>440</v>
      </c>
      <c r="F428" s="106">
        <v>610</v>
      </c>
      <c r="G428" s="251">
        <v>0</v>
      </c>
      <c r="H428" s="251">
        <v>0</v>
      </c>
      <c r="I428" s="250">
        <f>G428-H428</f>
        <v>0</v>
      </c>
    </row>
    <row r="429" spans="1:9" s="97" customFormat="1" ht="15.6" x14ac:dyDescent="0.3">
      <c r="A429" s="101" t="s">
        <v>401</v>
      </c>
      <c r="B429" s="102" t="s">
        <v>566</v>
      </c>
      <c r="C429" s="103" t="s">
        <v>506</v>
      </c>
      <c r="D429" s="183" t="s">
        <v>379</v>
      </c>
      <c r="E429" s="184" t="s">
        <v>402</v>
      </c>
      <c r="F429" s="185"/>
      <c r="G429" s="251">
        <f>G430</f>
        <v>48998200</v>
      </c>
      <c r="H429" s="251">
        <f t="shared" ref="H429:I429" si="149">H430</f>
        <v>23475849.559999999</v>
      </c>
      <c r="I429" s="251">
        <f t="shared" si="149"/>
        <v>25522350.440000001</v>
      </c>
    </row>
    <row r="430" spans="1:9" s="97" customFormat="1" ht="15.6" x14ac:dyDescent="0.3">
      <c r="A430" s="122" t="s">
        <v>403</v>
      </c>
      <c r="B430" s="102" t="s">
        <v>566</v>
      </c>
      <c r="C430" s="148" t="s">
        <v>506</v>
      </c>
      <c r="D430" s="186" t="s">
        <v>379</v>
      </c>
      <c r="E430" s="187" t="s">
        <v>404</v>
      </c>
      <c r="F430" s="188"/>
      <c r="G430" s="251">
        <f>G431+G434</f>
        <v>48998200</v>
      </c>
      <c r="H430" s="251">
        <f t="shared" ref="H430:I430" si="150">H431+H434</f>
        <v>23475849.559999999</v>
      </c>
      <c r="I430" s="251">
        <f t="shared" si="150"/>
        <v>25522350.440000001</v>
      </c>
    </row>
    <row r="431" spans="1:9" s="97" customFormat="1" ht="30.6" x14ac:dyDescent="0.3">
      <c r="A431" s="122" t="s">
        <v>580</v>
      </c>
      <c r="B431" s="102" t="s">
        <v>566</v>
      </c>
      <c r="C431" s="148" t="s">
        <v>506</v>
      </c>
      <c r="D431" s="186" t="s">
        <v>379</v>
      </c>
      <c r="E431" s="187" t="s">
        <v>581</v>
      </c>
      <c r="F431" s="188"/>
      <c r="G431" s="251">
        <f>G432</f>
        <v>48998200</v>
      </c>
      <c r="H431" s="251">
        <f t="shared" ref="H431:I431" si="151">H432</f>
        <v>23475849.559999999</v>
      </c>
      <c r="I431" s="251">
        <f t="shared" si="151"/>
        <v>25522350.440000001</v>
      </c>
    </row>
    <row r="432" spans="1:9" s="97" customFormat="1" ht="30.6" x14ac:dyDescent="0.3">
      <c r="A432" s="101" t="s">
        <v>573</v>
      </c>
      <c r="B432" s="102" t="s">
        <v>566</v>
      </c>
      <c r="C432" s="103" t="s">
        <v>506</v>
      </c>
      <c r="D432" s="113" t="s">
        <v>379</v>
      </c>
      <c r="E432" s="105" t="s">
        <v>581</v>
      </c>
      <c r="F432" s="106">
        <v>600</v>
      </c>
      <c r="G432" s="251">
        <f>G433</f>
        <v>48998200</v>
      </c>
      <c r="H432" s="251">
        <f t="shared" ref="H432" si="152">H433</f>
        <v>23475849.559999999</v>
      </c>
      <c r="I432" s="250">
        <f t="shared" si="134"/>
        <v>25522350.440000001</v>
      </c>
    </row>
    <row r="433" spans="1:9" s="97" customFormat="1" ht="15.6" x14ac:dyDescent="0.3">
      <c r="A433" s="101" t="s">
        <v>195</v>
      </c>
      <c r="B433" s="102" t="s">
        <v>566</v>
      </c>
      <c r="C433" s="103" t="s">
        <v>506</v>
      </c>
      <c r="D433" s="113" t="s">
        <v>379</v>
      </c>
      <c r="E433" s="105" t="s">
        <v>581</v>
      </c>
      <c r="F433" s="106">
        <v>610</v>
      </c>
      <c r="G433" s="251">
        <v>48998200</v>
      </c>
      <c r="H433" s="251">
        <v>23475849.559999999</v>
      </c>
      <c r="I433" s="250">
        <f t="shared" si="134"/>
        <v>25522350.440000001</v>
      </c>
    </row>
    <row r="434" spans="1:9" s="97" customFormat="1" ht="45.6" x14ac:dyDescent="0.3">
      <c r="A434" s="101" t="s">
        <v>582</v>
      </c>
      <c r="B434" s="102" t="s">
        <v>566</v>
      </c>
      <c r="C434" s="103" t="s">
        <v>506</v>
      </c>
      <c r="D434" s="113" t="s">
        <v>379</v>
      </c>
      <c r="E434" s="105" t="s">
        <v>583</v>
      </c>
      <c r="F434" s="106"/>
      <c r="G434" s="251">
        <f>G435</f>
        <v>0</v>
      </c>
      <c r="H434" s="251">
        <f t="shared" ref="H434:H435" si="153">H435</f>
        <v>0</v>
      </c>
      <c r="I434" s="250">
        <f t="shared" si="134"/>
        <v>0</v>
      </c>
    </row>
    <row r="435" spans="1:9" s="97" customFormat="1" ht="30.6" x14ac:dyDescent="0.3">
      <c r="A435" s="101" t="s">
        <v>573</v>
      </c>
      <c r="B435" s="102" t="s">
        <v>566</v>
      </c>
      <c r="C435" s="103" t="s">
        <v>506</v>
      </c>
      <c r="D435" s="113" t="s">
        <v>379</v>
      </c>
      <c r="E435" s="105" t="s">
        <v>583</v>
      </c>
      <c r="F435" s="106">
        <v>600</v>
      </c>
      <c r="G435" s="251">
        <f>G436</f>
        <v>0</v>
      </c>
      <c r="H435" s="251">
        <f t="shared" si="153"/>
        <v>0</v>
      </c>
      <c r="I435" s="250">
        <f t="shared" si="134"/>
        <v>0</v>
      </c>
    </row>
    <row r="436" spans="1:9" s="97" customFormat="1" ht="15.6" x14ac:dyDescent="0.3">
      <c r="A436" s="101" t="s">
        <v>195</v>
      </c>
      <c r="B436" s="102" t="s">
        <v>566</v>
      </c>
      <c r="C436" s="103" t="s">
        <v>506</v>
      </c>
      <c r="D436" s="113" t="s">
        <v>379</v>
      </c>
      <c r="E436" s="105" t="s">
        <v>583</v>
      </c>
      <c r="F436" s="106">
        <v>610</v>
      </c>
      <c r="G436" s="251"/>
      <c r="H436" s="253"/>
      <c r="I436" s="250">
        <f t="shared" si="134"/>
        <v>0</v>
      </c>
    </row>
    <row r="437" spans="1:9" s="97" customFormat="1" ht="15.6" x14ac:dyDescent="0.3">
      <c r="A437" s="114" t="s">
        <v>201</v>
      </c>
      <c r="B437" s="115" t="s">
        <v>566</v>
      </c>
      <c r="C437" s="116" t="s">
        <v>506</v>
      </c>
      <c r="D437" s="117" t="s">
        <v>380</v>
      </c>
      <c r="E437" s="105"/>
      <c r="F437" s="119"/>
      <c r="G437" s="252">
        <f>G438+G475</f>
        <v>357347040</v>
      </c>
      <c r="H437" s="252">
        <f>H438+H475</f>
        <v>167392582.53</v>
      </c>
      <c r="I437" s="252">
        <f>I438+I475</f>
        <v>189954457.47000003</v>
      </c>
    </row>
    <row r="438" spans="1:9" s="97" customFormat="1" ht="30.6" x14ac:dyDescent="0.3">
      <c r="A438" s="101" t="s">
        <v>584</v>
      </c>
      <c r="B438" s="102" t="s">
        <v>566</v>
      </c>
      <c r="C438" s="103" t="s">
        <v>506</v>
      </c>
      <c r="D438" s="113" t="s">
        <v>380</v>
      </c>
      <c r="E438" s="105" t="s">
        <v>568</v>
      </c>
      <c r="F438" s="106"/>
      <c r="G438" s="250">
        <f>G439</f>
        <v>84866440</v>
      </c>
      <c r="H438" s="250">
        <f t="shared" ref="H438" si="154">H439</f>
        <v>41539881.390000001</v>
      </c>
      <c r="I438" s="250">
        <f t="shared" si="134"/>
        <v>43326558.609999999</v>
      </c>
    </row>
    <row r="439" spans="1:9" s="97" customFormat="1" ht="30" x14ac:dyDescent="0.3">
      <c r="A439" s="189" t="s">
        <v>585</v>
      </c>
      <c r="B439" s="102" t="s">
        <v>566</v>
      </c>
      <c r="C439" s="103" t="s">
        <v>506</v>
      </c>
      <c r="D439" s="113" t="s">
        <v>380</v>
      </c>
      <c r="E439" s="105" t="s">
        <v>586</v>
      </c>
      <c r="F439" s="106"/>
      <c r="G439" s="250">
        <f>G440+G471</f>
        <v>84866440</v>
      </c>
      <c r="H439" s="250">
        <f>H440+H471</f>
        <v>41539881.390000001</v>
      </c>
      <c r="I439" s="250">
        <f>I440+I471</f>
        <v>43326330.609999999</v>
      </c>
    </row>
    <row r="440" spans="1:9" s="97" customFormat="1" ht="30" x14ac:dyDescent="0.3">
      <c r="A440" s="189" t="s">
        <v>587</v>
      </c>
      <c r="B440" s="102" t="s">
        <v>566</v>
      </c>
      <c r="C440" s="103" t="s">
        <v>506</v>
      </c>
      <c r="D440" s="113" t="s">
        <v>380</v>
      </c>
      <c r="E440" s="105" t="s">
        <v>588</v>
      </c>
      <c r="F440" s="106"/>
      <c r="G440" s="250">
        <f>G444+G465+G468+G441+G447+G462+G451+G453+G456+G459</f>
        <v>63387440</v>
      </c>
      <c r="H440" s="250">
        <f>H444+H465+H468+H441+H447+H462+H451+H453+H456+H459</f>
        <v>28152968.059999999</v>
      </c>
      <c r="I440" s="250">
        <f t="shared" ref="I440" si="155">I444+I465+I468+I441+I447+I462+I451+I453+I456</f>
        <v>35234243.939999998</v>
      </c>
    </row>
    <row r="441" spans="1:9" s="97" customFormat="1" ht="32.4" customHeight="1" x14ac:dyDescent="0.3">
      <c r="A441" s="189" t="s">
        <v>881</v>
      </c>
      <c r="B441" s="102" t="s">
        <v>566</v>
      </c>
      <c r="C441" s="103" t="s">
        <v>506</v>
      </c>
      <c r="D441" s="113" t="s">
        <v>380</v>
      </c>
      <c r="E441" s="105" t="s">
        <v>880</v>
      </c>
      <c r="F441" s="106"/>
      <c r="G441" s="250">
        <f>G442</f>
        <v>2541400</v>
      </c>
      <c r="H441" s="250">
        <f>H442</f>
        <v>0</v>
      </c>
      <c r="I441" s="250">
        <f t="shared" si="134"/>
        <v>2541400</v>
      </c>
    </row>
    <row r="442" spans="1:9" s="97" customFormat="1" ht="30.6" x14ac:dyDescent="0.3">
      <c r="A442" s="101" t="s">
        <v>573</v>
      </c>
      <c r="B442" s="102" t="s">
        <v>566</v>
      </c>
      <c r="C442" s="103" t="s">
        <v>506</v>
      </c>
      <c r="D442" s="113" t="s">
        <v>380</v>
      </c>
      <c r="E442" s="105" t="s">
        <v>880</v>
      </c>
      <c r="F442" s="106">
        <v>600</v>
      </c>
      <c r="G442" s="250">
        <f>G443</f>
        <v>2541400</v>
      </c>
      <c r="H442" s="250">
        <f>H443</f>
        <v>0</v>
      </c>
      <c r="I442" s="250">
        <f t="shared" si="134"/>
        <v>2541400</v>
      </c>
    </row>
    <row r="443" spans="1:9" s="97" customFormat="1" ht="15.6" x14ac:dyDescent="0.3">
      <c r="A443" s="101" t="s">
        <v>195</v>
      </c>
      <c r="B443" s="102" t="s">
        <v>566</v>
      </c>
      <c r="C443" s="103" t="s">
        <v>506</v>
      </c>
      <c r="D443" s="113" t="s">
        <v>380</v>
      </c>
      <c r="E443" s="105" t="s">
        <v>880</v>
      </c>
      <c r="F443" s="106">
        <v>610</v>
      </c>
      <c r="G443" s="250">
        <v>2541400</v>
      </c>
      <c r="H443" s="250">
        <v>0</v>
      </c>
      <c r="I443" s="250">
        <f t="shared" si="134"/>
        <v>2541400</v>
      </c>
    </row>
    <row r="444" spans="1:9" s="97" customFormat="1" ht="30.6" x14ac:dyDescent="0.3">
      <c r="A444" s="101" t="s">
        <v>574</v>
      </c>
      <c r="B444" s="102" t="s">
        <v>566</v>
      </c>
      <c r="C444" s="103" t="s">
        <v>506</v>
      </c>
      <c r="D444" s="113" t="s">
        <v>380</v>
      </c>
      <c r="E444" s="105" t="s">
        <v>589</v>
      </c>
      <c r="F444" s="106"/>
      <c r="G444" s="251">
        <f>G445</f>
        <v>1485000</v>
      </c>
      <c r="H444" s="251">
        <f t="shared" ref="H444:H448" si="156">H445</f>
        <v>579794.19999999995</v>
      </c>
      <c r="I444" s="250">
        <f t="shared" si="134"/>
        <v>905205.8</v>
      </c>
    </row>
    <row r="445" spans="1:9" s="97" customFormat="1" ht="30.6" x14ac:dyDescent="0.3">
      <c r="A445" s="101" t="s">
        <v>573</v>
      </c>
      <c r="B445" s="102" t="s">
        <v>566</v>
      </c>
      <c r="C445" s="103" t="s">
        <v>506</v>
      </c>
      <c r="D445" s="113" t="s">
        <v>380</v>
      </c>
      <c r="E445" s="105" t="s">
        <v>589</v>
      </c>
      <c r="F445" s="106">
        <v>600</v>
      </c>
      <c r="G445" s="251">
        <f>G446</f>
        <v>1485000</v>
      </c>
      <c r="H445" s="251">
        <f t="shared" si="156"/>
        <v>579794.19999999995</v>
      </c>
      <c r="I445" s="250">
        <f t="shared" si="134"/>
        <v>905205.8</v>
      </c>
    </row>
    <row r="446" spans="1:9" s="97" customFormat="1" ht="15.6" x14ac:dyDescent="0.3">
      <c r="A446" s="101" t="s">
        <v>195</v>
      </c>
      <c r="B446" s="102" t="s">
        <v>566</v>
      </c>
      <c r="C446" s="103" t="s">
        <v>506</v>
      </c>
      <c r="D446" s="113" t="s">
        <v>380</v>
      </c>
      <c r="E446" s="105" t="s">
        <v>589</v>
      </c>
      <c r="F446" s="106">
        <v>610</v>
      </c>
      <c r="G446" s="251">
        <v>1485000</v>
      </c>
      <c r="H446" s="251">
        <v>579794.19999999995</v>
      </c>
      <c r="I446" s="250">
        <f t="shared" si="134"/>
        <v>905205.8</v>
      </c>
    </row>
    <row r="447" spans="1:9" s="97" customFormat="1" ht="30.6" x14ac:dyDescent="0.3">
      <c r="A447" s="101" t="s">
        <v>763</v>
      </c>
      <c r="B447" s="102" t="s">
        <v>566</v>
      </c>
      <c r="C447" s="103" t="s">
        <v>506</v>
      </c>
      <c r="D447" s="113" t="s">
        <v>380</v>
      </c>
      <c r="E447" s="105" t="s">
        <v>762</v>
      </c>
      <c r="F447" s="106"/>
      <c r="G447" s="251">
        <f>G448</f>
        <v>907000</v>
      </c>
      <c r="H447" s="251">
        <f t="shared" si="156"/>
        <v>342276.36</v>
      </c>
      <c r="I447" s="250">
        <f t="shared" ref="I447:I449" si="157">G447-H447</f>
        <v>564723.64</v>
      </c>
    </row>
    <row r="448" spans="1:9" s="97" customFormat="1" ht="30.6" x14ac:dyDescent="0.3">
      <c r="A448" s="101" t="s">
        <v>573</v>
      </c>
      <c r="B448" s="102" t="s">
        <v>566</v>
      </c>
      <c r="C448" s="103" t="s">
        <v>506</v>
      </c>
      <c r="D448" s="113" t="s">
        <v>380</v>
      </c>
      <c r="E448" s="105" t="s">
        <v>762</v>
      </c>
      <c r="F448" s="106">
        <v>600</v>
      </c>
      <c r="G448" s="251">
        <f>G449</f>
        <v>907000</v>
      </c>
      <c r="H448" s="251">
        <f t="shared" si="156"/>
        <v>342276.36</v>
      </c>
      <c r="I448" s="250">
        <f t="shared" si="157"/>
        <v>564723.64</v>
      </c>
    </row>
    <row r="449" spans="1:9" s="97" customFormat="1" ht="15.6" x14ac:dyDescent="0.3">
      <c r="A449" s="101" t="s">
        <v>195</v>
      </c>
      <c r="B449" s="102" t="s">
        <v>566</v>
      </c>
      <c r="C449" s="103" t="s">
        <v>506</v>
      </c>
      <c r="D449" s="113" t="s">
        <v>380</v>
      </c>
      <c r="E449" s="105" t="s">
        <v>762</v>
      </c>
      <c r="F449" s="106">
        <v>610</v>
      </c>
      <c r="G449" s="251">
        <v>907000</v>
      </c>
      <c r="H449" s="251">
        <v>342276.36</v>
      </c>
      <c r="I449" s="250">
        <f t="shared" si="157"/>
        <v>564723.64</v>
      </c>
    </row>
    <row r="450" spans="1:9" s="97" customFormat="1" ht="29.4" customHeight="1" x14ac:dyDescent="0.3">
      <c r="A450" s="101" t="s">
        <v>885</v>
      </c>
      <c r="B450" s="102" t="s">
        <v>566</v>
      </c>
      <c r="C450" s="103" t="s">
        <v>506</v>
      </c>
      <c r="D450" s="113" t="s">
        <v>380</v>
      </c>
      <c r="E450" s="105" t="s">
        <v>882</v>
      </c>
      <c r="F450" s="106"/>
      <c r="G450" s="251">
        <f>G451</f>
        <v>104400</v>
      </c>
      <c r="H450" s="251">
        <f t="shared" ref="H450:I451" si="158">H451</f>
        <v>52200</v>
      </c>
      <c r="I450" s="251">
        <f t="shared" si="158"/>
        <v>52200</v>
      </c>
    </row>
    <row r="451" spans="1:9" s="97" customFormat="1" ht="30.6" x14ac:dyDescent="0.3">
      <c r="A451" s="101" t="s">
        <v>573</v>
      </c>
      <c r="B451" s="102" t="s">
        <v>566</v>
      </c>
      <c r="C451" s="103" t="s">
        <v>506</v>
      </c>
      <c r="D451" s="113" t="s">
        <v>380</v>
      </c>
      <c r="E451" s="105" t="s">
        <v>882</v>
      </c>
      <c r="F451" s="106">
        <v>600</v>
      </c>
      <c r="G451" s="251">
        <f>G452</f>
        <v>104400</v>
      </c>
      <c r="H451" s="251">
        <f t="shared" si="158"/>
        <v>52200</v>
      </c>
      <c r="I451" s="251">
        <f t="shared" si="158"/>
        <v>52200</v>
      </c>
    </row>
    <row r="452" spans="1:9" s="97" customFormat="1" ht="15.6" x14ac:dyDescent="0.3">
      <c r="A452" s="101" t="s">
        <v>195</v>
      </c>
      <c r="B452" s="102" t="s">
        <v>566</v>
      </c>
      <c r="C452" s="103" t="s">
        <v>506</v>
      </c>
      <c r="D452" s="113" t="s">
        <v>380</v>
      </c>
      <c r="E452" s="105" t="s">
        <v>882</v>
      </c>
      <c r="F452" s="106">
        <v>610</v>
      </c>
      <c r="G452" s="251">
        <v>104400</v>
      </c>
      <c r="H452" s="251">
        <v>52200</v>
      </c>
      <c r="I452" s="250">
        <f>G452-H452</f>
        <v>52200</v>
      </c>
    </row>
    <row r="453" spans="1:9" s="97" customFormat="1" ht="66.599999999999994" customHeight="1" x14ac:dyDescent="0.3">
      <c r="A453" s="101" t="s">
        <v>821</v>
      </c>
      <c r="B453" s="102" t="s">
        <v>566</v>
      </c>
      <c r="C453" s="103" t="s">
        <v>506</v>
      </c>
      <c r="D453" s="113" t="s">
        <v>380</v>
      </c>
      <c r="E453" s="105" t="s">
        <v>883</v>
      </c>
      <c r="F453" s="106"/>
      <c r="G453" s="251">
        <f>G454</f>
        <v>640000</v>
      </c>
      <c r="H453" s="251">
        <f t="shared" ref="H453:I454" si="159">H454</f>
        <v>280990</v>
      </c>
      <c r="I453" s="251">
        <f t="shared" si="159"/>
        <v>359010</v>
      </c>
    </row>
    <row r="454" spans="1:9" s="97" customFormat="1" ht="30.6" x14ac:dyDescent="0.3">
      <c r="A454" s="101" t="s">
        <v>573</v>
      </c>
      <c r="B454" s="102" t="s">
        <v>566</v>
      </c>
      <c r="C454" s="103" t="s">
        <v>506</v>
      </c>
      <c r="D454" s="113" t="s">
        <v>380</v>
      </c>
      <c r="E454" s="105" t="s">
        <v>883</v>
      </c>
      <c r="F454" s="106">
        <v>600</v>
      </c>
      <c r="G454" s="251">
        <f>G455</f>
        <v>640000</v>
      </c>
      <c r="H454" s="251">
        <f t="shared" si="159"/>
        <v>280990</v>
      </c>
      <c r="I454" s="251">
        <f t="shared" si="159"/>
        <v>359010</v>
      </c>
    </row>
    <row r="455" spans="1:9" s="97" customFormat="1" ht="15.6" x14ac:dyDescent="0.3">
      <c r="A455" s="101" t="s">
        <v>195</v>
      </c>
      <c r="B455" s="102" t="s">
        <v>566</v>
      </c>
      <c r="C455" s="103" t="s">
        <v>506</v>
      </c>
      <c r="D455" s="113" t="s">
        <v>380</v>
      </c>
      <c r="E455" s="105" t="s">
        <v>883</v>
      </c>
      <c r="F455" s="106">
        <v>610</v>
      </c>
      <c r="G455" s="251">
        <v>640000</v>
      </c>
      <c r="H455" s="251">
        <v>280990</v>
      </c>
      <c r="I455" s="250">
        <f>G455-H455</f>
        <v>359010</v>
      </c>
    </row>
    <row r="456" spans="1:9" s="97" customFormat="1" ht="67.95" customHeight="1" x14ac:dyDescent="0.3">
      <c r="A456" s="101" t="s">
        <v>822</v>
      </c>
      <c r="B456" s="102" t="s">
        <v>566</v>
      </c>
      <c r="C456" s="103" t="s">
        <v>506</v>
      </c>
      <c r="D456" s="113" t="s">
        <v>380</v>
      </c>
      <c r="E456" s="105" t="s">
        <v>884</v>
      </c>
      <c r="F456" s="106"/>
      <c r="G456" s="251">
        <f>G457</f>
        <v>18225500</v>
      </c>
      <c r="H456" s="251">
        <f t="shared" ref="H456:I457" si="160">H457</f>
        <v>4463898.55</v>
      </c>
      <c r="I456" s="251">
        <f t="shared" si="160"/>
        <v>13761601.449999999</v>
      </c>
    </row>
    <row r="457" spans="1:9" s="97" customFormat="1" ht="30.6" x14ac:dyDescent="0.3">
      <c r="A457" s="101" t="s">
        <v>573</v>
      </c>
      <c r="B457" s="102" t="s">
        <v>566</v>
      </c>
      <c r="C457" s="103" t="s">
        <v>506</v>
      </c>
      <c r="D457" s="113" t="s">
        <v>380</v>
      </c>
      <c r="E457" s="105" t="s">
        <v>884</v>
      </c>
      <c r="F457" s="106">
        <v>600</v>
      </c>
      <c r="G457" s="251">
        <f>G458</f>
        <v>18225500</v>
      </c>
      <c r="H457" s="251">
        <f t="shared" si="160"/>
        <v>4463898.55</v>
      </c>
      <c r="I457" s="251">
        <f t="shared" si="160"/>
        <v>13761601.449999999</v>
      </c>
    </row>
    <row r="458" spans="1:9" s="97" customFormat="1" ht="15.6" x14ac:dyDescent="0.3">
      <c r="A458" s="101" t="s">
        <v>195</v>
      </c>
      <c r="B458" s="102" t="s">
        <v>566</v>
      </c>
      <c r="C458" s="103" t="s">
        <v>506</v>
      </c>
      <c r="D458" s="113" t="s">
        <v>380</v>
      </c>
      <c r="E458" s="105" t="s">
        <v>884</v>
      </c>
      <c r="F458" s="106">
        <v>610</v>
      </c>
      <c r="G458" s="251">
        <v>18225500</v>
      </c>
      <c r="H458" s="251">
        <v>4463898.55</v>
      </c>
      <c r="I458" s="250">
        <f>G458-H458</f>
        <v>13761601.449999999</v>
      </c>
    </row>
    <row r="459" spans="1:9" s="97" customFormat="1" ht="45.6" x14ac:dyDescent="0.3">
      <c r="A459" s="101" t="s">
        <v>761</v>
      </c>
      <c r="B459" s="102" t="s">
        <v>566</v>
      </c>
      <c r="C459" s="103" t="s">
        <v>506</v>
      </c>
      <c r="D459" s="113" t="s">
        <v>380</v>
      </c>
      <c r="E459" s="105" t="s">
        <v>947</v>
      </c>
      <c r="F459" s="106"/>
      <c r="G459" s="251">
        <f>G460</f>
        <v>200000</v>
      </c>
      <c r="H459" s="251">
        <f t="shared" ref="H459:H460" si="161">H460</f>
        <v>199772</v>
      </c>
      <c r="I459" s="250">
        <f t="shared" ref="I459:I461" si="162">G459-H459</f>
        <v>228</v>
      </c>
    </row>
    <row r="460" spans="1:9" s="97" customFormat="1" ht="30.6" x14ac:dyDescent="0.3">
      <c r="A460" s="101" t="s">
        <v>573</v>
      </c>
      <c r="B460" s="102" t="s">
        <v>566</v>
      </c>
      <c r="C460" s="103" t="s">
        <v>506</v>
      </c>
      <c r="D460" s="113" t="s">
        <v>380</v>
      </c>
      <c r="E460" s="105" t="s">
        <v>947</v>
      </c>
      <c r="F460" s="106">
        <v>600</v>
      </c>
      <c r="G460" s="251">
        <f>G461</f>
        <v>200000</v>
      </c>
      <c r="H460" s="251">
        <f t="shared" si="161"/>
        <v>199772</v>
      </c>
      <c r="I460" s="250">
        <f t="shared" si="162"/>
        <v>228</v>
      </c>
    </row>
    <row r="461" spans="1:9" s="97" customFormat="1" ht="15.6" x14ac:dyDescent="0.3">
      <c r="A461" s="101" t="s">
        <v>195</v>
      </c>
      <c r="B461" s="102" t="s">
        <v>566</v>
      </c>
      <c r="C461" s="103" t="s">
        <v>506</v>
      </c>
      <c r="D461" s="113" t="s">
        <v>380</v>
      </c>
      <c r="E461" s="105" t="s">
        <v>947</v>
      </c>
      <c r="F461" s="106">
        <v>610</v>
      </c>
      <c r="G461" s="251">
        <v>200000</v>
      </c>
      <c r="H461" s="251">
        <v>199772</v>
      </c>
      <c r="I461" s="250">
        <f t="shared" si="162"/>
        <v>228</v>
      </c>
    </row>
    <row r="462" spans="1:9" s="97" customFormat="1" ht="45.6" x14ac:dyDescent="0.3">
      <c r="A462" s="101" t="s">
        <v>595</v>
      </c>
      <c r="B462" s="102" t="s">
        <v>566</v>
      </c>
      <c r="C462" s="103" t="s">
        <v>506</v>
      </c>
      <c r="D462" s="183" t="s">
        <v>380</v>
      </c>
      <c r="E462" s="184" t="s">
        <v>820</v>
      </c>
      <c r="F462" s="188"/>
      <c r="G462" s="251">
        <f>G463</f>
        <v>7047500</v>
      </c>
      <c r="H462" s="251">
        <f>H463</f>
        <v>3508000</v>
      </c>
      <c r="I462" s="250">
        <f>G462-H462</f>
        <v>3539500</v>
      </c>
    </row>
    <row r="463" spans="1:9" s="97" customFormat="1" ht="30.6" x14ac:dyDescent="0.3">
      <c r="A463" s="101" t="s">
        <v>573</v>
      </c>
      <c r="B463" s="102" t="s">
        <v>566</v>
      </c>
      <c r="C463" s="103" t="s">
        <v>506</v>
      </c>
      <c r="D463" s="183" t="s">
        <v>380</v>
      </c>
      <c r="E463" s="184" t="s">
        <v>820</v>
      </c>
      <c r="F463" s="188">
        <v>600</v>
      </c>
      <c r="G463" s="251">
        <f>G464</f>
        <v>7047500</v>
      </c>
      <c r="H463" s="251">
        <f>H464</f>
        <v>3508000</v>
      </c>
      <c r="I463" s="250">
        <f>G463-H463</f>
        <v>3539500</v>
      </c>
    </row>
    <row r="464" spans="1:9" s="97" customFormat="1" ht="15.6" x14ac:dyDescent="0.3">
      <c r="A464" s="101" t="s">
        <v>195</v>
      </c>
      <c r="B464" s="102" t="s">
        <v>566</v>
      </c>
      <c r="C464" s="103" t="s">
        <v>506</v>
      </c>
      <c r="D464" s="183" t="s">
        <v>380</v>
      </c>
      <c r="E464" s="184" t="s">
        <v>820</v>
      </c>
      <c r="F464" s="188">
        <v>610</v>
      </c>
      <c r="G464" s="251">
        <v>7047500</v>
      </c>
      <c r="H464" s="251">
        <v>3508000</v>
      </c>
      <c r="I464" s="250">
        <f>G464-H464</f>
        <v>3539500</v>
      </c>
    </row>
    <row r="465" spans="1:9" s="97" customFormat="1" ht="30.6" x14ac:dyDescent="0.3">
      <c r="A465" s="101" t="s">
        <v>574</v>
      </c>
      <c r="B465" s="102" t="s">
        <v>566</v>
      </c>
      <c r="C465" s="103" t="s">
        <v>506</v>
      </c>
      <c r="D465" s="113" t="s">
        <v>380</v>
      </c>
      <c r="E465" s="105" t="s">
        <v>590</v>
      </c>
      <c r="F465" s="106"/>
      <c r="G465" s="255">
        <f>G466</f>
        <v>1485000</v>
      </c>
      <c r="H465" s="255">
        <f t="shared" ref="H465:H466" si="163">H466</f>
        <v>813816.72</v>
      </c>
      <c r="I465" s="250">
        <f t="shared" si="134"/>
        <v>671183.28</v>
      </c>
    </row>
    <row r="466" spans="1:9" s="97" customFormat="1" ht="30.6" x14ac:dyDescent="0.3">
      <c r="A466" s="101" t="s">
        <v>573</v>
      </c>
      <c r="B466" s="102" t="s">
        <v>566</v>
      </c>
      <c r="C466" s="103" t="s">
        <v>506</v>
      </c>
      <c r="D466" s="113" t="s">
        <v>380</v>
      </c>
      <c r="E466" s="105" t="s">
        <v>590</v>
      </c>
      <c r="F466" s="106">
        <v>600</v>
      </c>
      <c r="G466" s="260">
        <f>G467</f>
        <v>1485000</v>
      </c>
      <c r="H466" s="260">
        <f t="shared" si="163"/>
        <v>813816.72</v>
      </c>
      <c r="I466" s="250">
        <f t="shared" si="134"/>
        <v>671183.28</v>
      </c>
    </row>
    <row r="467" spans="1:9" s="97" customFormat="1" ht="15.6" x14ac:dyDescent="0.3">
      <c r="A467" s="101" t="s">
        <v>195</v>
      </c>
      <c r="B467" s="102" t="s">
        <v>566</v>
      </c>
      <c r="C467" s="103" t="s">
        <v>506</v>
      </c>
      <c r="D467" s="113" t="s">
        <v>380</v>
      </c>
      <c r="E467" s="105" t="s">
        <v>590</v>
      </c>
      <c r="F467" s="106">
        <v>610</v>
      </c>
      <c r="G467" s="260">
        <v>1485000</v>
      </c>
      <c r="H467" s="260">
        <v>813816.72</v>
      </c>
      <c r="I467" s="250">
        <f t="shared" si="134"/>
        <v>671183.28</v>
      </c>
    </row>
    <row r="468" spans="1:9" s="97" customFormat="1" ht="30.6" x14ac:dyDescent="0.3">
      <c r="A468" s="107" t="s">
        <v>578</v>
      </c>
      <c r="B468" s="102" t="s">
        <v>566</v>
      </c>
      <c r="C468" s="103" t="s">
        <v>506</v>
      </c>
      <c r="D468" s="113" t="s">
        <v>380</v>
      </c>
      <c r="E468" s="105" t="s">
        <v>591</v>
      </c>
      <c r="F468" s="106"/>
      <c r="G468" s="260">
        <f>G469</f>
        <v>30751640</v>
      </c>
      <c r="H468" s="250">
        <f t="shared" ref="H468:H469" si="164">H469</f>
        <v>17912220.23</v>
      </c>
      <c r="I468" s="250">
        <f t="shared" si="134"/>
        <v>12839419.77</v>
      </c>
    </row>
    <row r="469" spans="1:9" s="97" customFormat="1" ht="30.6" x14ac:dyDescent="0.3">
      <c r="A469" s="101" t="s">
        <v>573</v>
      </c>
      <c r="B469" s="102" t="s">
        <v>566</v>
      </c>
      <c r="C469" s="103" t="s">
        <v>506</v>
      </c>
      <c r="D469" s="113" t="s">
        <v>380</v>
      </c>
      <c r="E469" s="105" t="s">
        <v>591</v>
      </c>
      <c r="F469" s="106">
        <v>600</v>
      </c>
      <c r="G469" s="251">
        <f>G470</f>
        <v>30751640</v>
      </c>
      <c r="H469" s="251">
        <f t="shared" si="164"/>
        <v>17912220.23</v>
      </c>
      <c r="I469" s="250">
        <f t="shared" si="134"/>
        <v>12839419.77</v>
      </c>
    </row>
    <row r="470" spans="1:9" s="97" customFormat="1" ht="15.6" x14ac:dyDescent="0.3">
      <c r="A470" s="101" t="s">
        <v>195</v>
      </c>
      <c r="B470" s="102" t="s">
        <v>566</v>
      </c>
      <c r="C470" s="103" t="s">
        <v>506</v>
      </c>
      <c r="D470" s="113" t="s">
        <v>380</v>
      </c>
      <c r="E470" s="105" t="s">
        <v>591</v>
      </c>
      <c r="F470" s="106">
        <v>610</v>
      </c>
      <c r="G470" s="251">
        <v>30751640</v>
      </c>
      <c r="H470" s="253">
        <v>17912220.23</v>
      </c>
      <c r="I470" s="250">
        <f t="shared" si="134"/>
        <v>12839419.77</v>
      </c>
    </row>
    <row r="471" spans="1:9" s="97" customFormat="1" ht="15.6" x14ac:dyDescent="0.3">
      <c r="A471" s="122"/>
      <c r="B471" s="102" t="s">
        <v>566</v>
      </c>
      <c r="C471" s="103" t="s">
        <v>506</v>
      </c>
      <c r="D471" s="113" t="s">
        <v>380</v>
      </c>
      <c r="E471" s="105" t="s">
        <v>823</v>
      </c>
      <c r="F471" s="106"/>
      <c r="G471" s="251">
        <f>G472</f>
        <v>21479000</v>
      </c>
      <c r="H471" s="251">
        <f t="shared" ref="H471:I471" si="165">H472</f>
        <v>13386913.33</v>
      </c>
      <c r="I471" s="251">
        <f t="shared" si="165"/>
        <v>8092086.6699999999</v>
      </c>
    </row>
    <row r="472" spans="1:9" s="97" customFormat="1" ht="45.6" x14ac:dyDescent="0.3">
      <c r="A472" s="101" t="s">
        <v>592</v>
      </c>
      <c r="B472" s="102" t="s">
        <v>566</v>
      </c>
      <c r="C472" s="103" t="s">
        <v>506</v>
      </c>
      <c r="D472" s="113" t="s">
        <v>380</v>
      </c>
      <c r="E472" s="105" t="s">
        <v>824</v>
      </c>
      <c r="F472" s="106"/>
      <c r="G472" s="251">
        <f>G473</f>
        <v>21479000</v>
      </c>
      <c r="H472" s="251">
        <f t="shared" ref="H472:H473" si="166">H473</f>
        <v>13386913.33</v>
      </c>
      <c r="I472" s="250">
        <f t="shared" si="134"/>
        <v>8092086.6699999999</v>
      </c>
    </row>
    <row r="473" spans="1:9" s="97" customFormat="1" ht="30.6" x14ac:dyDescent="0.3">
      <c r="A473" s="101" t="s">
        <v>573</v>
      </c>
      <c r="B473" s="102" t="s">
        <v>566</v>
      </c>
      <c r="C473" s="103" t="s">
        <v>506</v>
      </c>
      <c r="D473" s="113" t="s">
        <v>380</v>
      </c>
      <c r="E473" s="105" t="s">
        <v>824</v>
      </c>
      <c r="F473" s="106">
        <v>600</v>
      </c>
      <c r="G473" s="251">
        <f>G474</f>
        <v>21479000</v>
      </c>
      <c r="H473" s="251">
        <f t="shared" si="166"/>
        <v>13386913.33</v>
      </c>
      <c r="I473" s="250">
        <f t="shared" si="134"/>
        <v>8092086.6699999999</v>
      </c>
    </row>
    <row r="474" spans="1:9" s="97" customFormat="1" ht="15.6" x14ac:dyDescent="0.3">
      <c r="A474" s="101" t="s">
        <v>195</v>
      </c>
      <c r="B474" s="102" t="s">
        <v>566</v>
      </c>
      <c r="C474" s="103" t="s">
        <v>506</v>
      </c>
      <c r="D474" s="113" t="s">
        <v>380</v>
      </c>
      <c r="E474" s="105" t="s">
        <v>824</v>
      </c>
      <c r="F474" s="106">
        <v>610</v>
      </c>
      <c r="G474" s="251">
        <v>21479000</v>
      </c>
      <c r="H474" s="253">
        <v>13386913.33</v>
      </c>
      <c r="I474" s="250">
        <f t="shared" si="134"/>
        <v>8092086.6699999999</v>
      </c>
    </row>
    <row r="475" spans="1:9" s="97" customFormat="1" ht="15.6" x14ac:dyDescent="0.3">
      <c r="A475" s="101" t="s">
        <v>401</v>
      </c>
      <c r="B475" s="102" t="s">
        <v>566</v>
      </c>
      <c r="C475" s="103" t="s">
        <v>506</v>
      </c>
      <c r="D475" s="183" t="s">
        <v>380</v>
      </c>
      <c r="E475" s="184" t="s">
        <v>402</v>
      </c>
      <c r="F475" s="185"/>
      <c r="G475" s="251">
        <f>G476</f>
        <v>272480600</v>
      </c>
      <c r="H475" s="251">
        <f>H476</f>
        <v>125852701.14</v>
      </c>
      <c r="I475" s="250">
        <f t="shared" ref="I475:I533" si="167">G475-H475</f>
        <v>146627898.86000001</v>
      </c>
    </row>
    <row r="476" spans="1:9" s="97" customFormat="1" ht="15.6" x14ac:dyDescent="0.3">
      <c r="A476" s="122" t="s">
        <v>403</v>
      </c>
      <c r="B476" s="102" t="s">
        <v>566</v>
      </c>
      <c r="C476" s="148" t="s">
        <v>506</v>
      </c>
      <c r="D476" s="186" t="s">
        <v>380</v>
      </c>
      <c r="E476" s="187" t="s">
        <v>404</v>
      </c>
      <c r="F476" s="188"/>
      <c r="G476" s="251">
        <f>G480+G483+G486+G477</f>
        <v>272480600</v>
      </c>
      <c r="H476" s="251">
        <f t="shared" ref="H476:I476" si="168">H480+H483+H486+H477</f>
        <v>125852701.14</v>
      </c>
      <c r="I476" s="251">
        <f t="shared" si="168"/>
        <v>146627898.85999998</v>
      </c>
    </row>
    <row r="477" spans="1:9" s="97" customFormat="1" ht="45.6" x14ac:dyDescent="0.3">
      <c r="A477" s="191" t="s">
        <v>764</v>
      </c>
      <c r="B477" s="102" t="s">
        <v>566</v>
      </c>
      <c r="C477" s="192" t="s">
        <v>506</v>
      </c>
      <c r="D477" s="193" t="s">
        <v>380</v>
      </c>
      <c r="E477" s="194" t="s">
        <v>583</v>
      </c>
      <c r="F477" s="195"/>
      <c r="G477" s="261">
        <f>G478</f>
        <v>0</v>
      </c>
      <c r="H477" s="261">
        <f t="shared" ref="H477:H478" si="169">H478</f>
        <v>0</v>
      </c>
      <c r="I477" s="250">
        <f t="shared" ref="I477:I479" si="170">G477-H477</f>
        <v>0</v>
      </c>
    </row>
    <row r="478" spans="1:9" s="97" customFormat="1" ht="30.6" x14ac:dyDescent="0.3">
      <c r="A478" s="101" t="s">
        <v>573</v>
      </c>
      <c r="B478" s="102" t="s">
        <v>566</v>
      </c>
      <c r="C478" s="103" t="s">
        <v>506</v>
      </c>
      <c r="D478" s="113" t="s">
        <v>380</v>
      </c>
      <c r="E478" s="194" t="s">
        <v>583</v>
      </c>
      <c r="F478" s="106">
        <v>600</v>
      </c>
      <c r="G478" s="251">
        <f>G479</f>
        <v>0</v>
      </c>
      <c r="H478" s="251">
        <f t="shared" si="169"/>
        <v>0</v>
      </c>
      <c r="I478" s="250">
        <f t="shared" si="170"/>
        <v>0</v>
      </c>
    </row>
    <row r="479" spans="1:9" s="97" customFormat="1" ht="15.6" x14ac:dyDescent="0.3">
      <c r="A479" s="101" t="s">
        <v>195</v>
      </c>
      <c r="B479" s="102" t="s">
        <v>566</v>
      </c>
      <c r="C479" s="103" t="s">
        <v>506</v>
      </c>
      <c r="D479" s="113" t="s">
        <v>380</v>
      </c>
      <c r="E479" s="194" t="s">
        <v>583</v>
      </c>
      <c r="F479" s="106">
        <v>610</v>
      </c>
      <c r="G479" s="251"/>
      <c r="H479" s="253"/>
      <c r="I479" s="250">
        <f t="shared" si="170"/>
        <v>0</v>
      </c>
    </row>
    <row r="480" spans="1:9" s="196" customFormat="1" ht="30.6" x14ac:dyDescent="0.3">
      <c r="A480" s="191" t="s">
        <v>596</v>
      </c>
      <c r="B480" s="102" t="s">
        <v>566</v>
      </c>
      <c r="C480" s="192" t="s">
        <v>506</v>
      </c>
      <c r="D480" s="193" t="s">
        <v>380</v>
      </c>
      <c r="E480" s="194" t="s">
        <v>597</v>
      </c>
      <c r="F480" s="195"/>
      <c r="G480" s="261">
        <f>G481</f>
        <v>252505400</v>
      </c>
      <c r="H480" s="261">
        <f t="shared" ref="H480:H481" si="171">H481</f>
        <v>118887945.26000001</v>
      </c>
      <c r="I480" s="250">
        <f t="shared" si="167"/>
        <v>133617454.73999999</v>
      </c>
    </row>
    <row r="481" spans="1:9" s="97" customFormat="1" ht="30.6" x14ac:dyDescent="0.3">
      <c r="A481" s="101" t="s">
        <v>573</v>
      </c>
      <c r="B481" s="102" t="s">
        <v>566</v>
      </c>
      <c r="C481" s="103" t="s">
        <v>506</v>
      </c>
      <c r="D481" s="113" t="s">
        <v>380</v>
      </c>
      <c r="E481" s="105" t="s">
        <v>597</v>
      </c>
      <c r="F481" s="106">
        <v>600</v>
      </c>
      <c r="G481" s="251">
        <f>G482</f>
        <v>252505400</v>
      </c>
      <c r="H481" s="251">
        <f t="shared" si="171"/>
        <v>118887945.26000001</v>
      </c>
      <c r="I481" s="250">
        <f t="shared" si="167"/>
        <v>133617454.73999999</v>
      </c>
    </row>
    <row r="482" spans="1:9" s="97" customFormat="1" ht="15.6" x14ac:dyDescent="0.3">
      <c r="A482" s="101" t="s">
        <v>195</v>
      </c>
      <c r="B482" s="102" t="s">
        <v>566</v>
      </c>
      <c r="C482" s="103" t="s">
        <v>506</v>
      </c>
      <c r="D482" s="113" t="s">
        <v>380</v>
      </c>
      <c r="E482" s="105" t="s">
        <v>597</v>
      </c>
      <c r="F482" s="106">
        <v>610</v>
      </c>
      <c r="G482" s="251">
        <v>252505400</v>
      </c>
      <c r="H482" s="253">
        <v>118887945.26000001</v>
      </c>
      <c r="I482" s="250">
        <f t="shared" si="167"/>
        <v>133617454.73999999</v>
      </c>
    </row>
    <row r="483" spans="1:9" s="97" customFormat="1" ht="60.6" x14ac:dyDescent="0.3">
      <c r="A483" s="101" t="s">
        <v>598</v>
      </c>
      <c r="B483" s="102" t="s">
        <v>566</v>
      </c>
      <c r="C483" s="103" t="s">
        <v>506</v>
      </c>
      <c r="D483" s="113" t="s">
        <v>380</v>
      </c>
      <c r="E483" s="105" t="s">
        <v>599</v>
      </c>
      <c r="F483" s="106"/>
      <c r="G483" s="251">
        <f>G484</f>
        <v>19975200</v>
      </c>
      <c r="H483" s="251">
        <f t="shared" ref="H483:H484" si="172">H484</f>
        <v>6964755.8799999999</v>
      </c>
      <c r="I483" s="250">
        <f t="shared" si="167"/>
        <v>13010444.120000001</v>
      </c>
    </row>
    <row r="484" spans="1:9" s="97" customFormat="1" ht="30.6" x14ac:dyDescent="0.3">
      <c r="A484" s="101" t="s">
        <v>573</v>
      </c>
      <c r="B484" s="102" t="s">
        <v>566</v>
      </c>
      <c r="C484" s="103" t="s">
        <v>506</v>
      </c>
      <c r="D484" s="113" t="s">
        <v>380</v>
      </c>
      <c r="E484" s="105" t="s">
        <v>599</v>
      </c>
      <c r="F484" s="106">
        <v>600</v>
      </c>
      <c r="G484" s="251">
        <f>G485</f>
        <v>19975200</v>
      </c>
      <c r="H484" s="251">
        <f t="shared" si="172"/>
        <v>6964755.8799999999</v>
      </c>
      <c r="I484" s="250">
        <f t="shared" si="167"/>
        <v>13010444.120000001</v>
      </c>
    </row>
    <row r="485" spans="1:9" s="97" customFormat="1" ht="15.6" x14ac:dyDescent="0.3">
      <c r="A485" s="101" t="s">
        <v>195</v>
      </c>
      <c r="B485" s="102" t="s">
        <v>566</v>
      </c>
      <c r="C485" s="103" t="s">
        <v>506</v>
      </c>
      <c r="D485" s="113" t="s">
        <v>380</v>
      </c>
      <c r="E485" s="105" t="s">
        <v>599</v>
      </c>
      <c r="F485" s="106">
        <v>610</v>
      </c>
      <c r="G485" s="255">
        <v>19975200</v>
      </c>
      <c r="H485" s="253">
        <v>6964755.8799999999</v>
      </c>
      <c r="I485" s="250">
        <f t="shared" si="167"/>
        <v>13010444.120000001</v>
      </c>
    </row>
    <row r="486" spans="1:9" s="97" customFormat="1" ht="45.6" x14ac:dyDescent="0.3">
      <c r="A486" s="101" t="s">
        <v>600</v>
      </c>
      <c r="B486" s="102" t="s">
        <v>566</v>
      </c>
      <c r="C486" s="103" t="s">
        <v>506</v>
      </c>
      <c r="D486" s="183" t="s">
        <v>380</v>
      </c>
      <c r="E486" s="105" t="s">
        <v>601</v>
      </c>
      <c r="F486" s="106"/>
      <c r="G486" s="251">
        <f>G487</f>
        <v>0</v>
      </c>
      <c r="H486" s="251">
        <f t="shared" ref="H486" si="173">H487</f>
        <v>0</v>
      </c>
      <c r="I486" s="250">
        <f t="shared" si="167"/>
        <v>0</v>
      </c>
    </row>
    <row r="487" spans="1:9" s="97" customFormat="1" ht="30.6" x14ac:dyDescent="0.3">
      <c r="A487" s="101" t="s">
        <v>573</v>
      </c>
      <c r="B487" s="102" t="s">
        <v>566</v>
      </c>
      <c r="C487" s="103" t="s">
        <v>506</v>
      </c>
      <c r="D487" s="183" t="s">
        <v>380</v>
      </c>
      <c r="E487" s="105" t="s">
        <v>601</v>
      </c>
      <c r="F487" s="106">
        <v>600</v>
      </c>
      <c r="G487" s="251">
        <f>G488</f>
        <v>0</v>
      </c>
      <c r="H487" s="251">
        <f>H488</f>
        <v>0</v>
      </c>
      <c r="I487" s="250">
        <f t="shared" si="167"/>
        <v>0</v>
      </c>
    </row>
    <row r="488" spans="1:9" s="97" customFormat="1" ht="15.6" x14ac:dyDescent="0.3">
      <c r="A488" s="101" t="s">
        <v>195</v>
      </c>
      <c r="B488" s="102" t="s">
        <v>566</v>
      </c>
      <c r="C488" s="103" t="s">
        <v>506</v>
      </c>
      <c r="D488" s="183" t="s">
        <v>380</v>
      </c>
      <c r="E488" s="105" t="s">
        <v>601</v>
      </c>
      <c r="F488" s="106">
        <v>610</v>
      </c>
      <c r="G488" s="251"/>
      <c r="H488" s="251"/>
      <c r="I488" s="250">
        <f t="shared" si="167"/>
        <v>0</v>
      </c>
    </row>
    <row r="489" spans="1:9" s="97" customFormat="1" ht="15.6" x14ac:dyDescent="0.3">
      <c r="A489" s="197" t="s">
        <v>207</v>
      </c>
      <c r="B489" s="115" t="s">
        <v>566</v>
      </c>
      <c r="C489" s="116" t="s">
        <v>506</v>
      </c>
      <c r="D489" s="117" t="s">
        <v>387</v>
      </c>
      <c r="E489" s="118"/>
      <c r="F489" s="119"/>
      <c r="G489" s="249">
        <f>G490+G507</f>
        <v>14188300.619999999</v>
      </c>
      <c r="H489" s="249">
        <f t="shared" ref="H489:I489" si="174">H490+H507</f>
        <v>5369881.2599999998</v>
      </c>
      <c r="I489" s="249">
        <f t="shared" si="174"/>
        <v>8818419.3599999994</v>
      </c>
    </row>
    <row r="490" spans="1:9" s="97" customFormat="1" ht="30.6" x14ac:dyDescent="0.3">
      <c r="A490" s="101" t="s">
        <v>567</v>
      </c>
      <c r="B490" s="102" t="s">
        <v>566</v>
      </c>
      <c r="C490" s="103" t="s">
        <v>506</v>
      </c>
      <c r="D490" s="113" t="s">
        <v>387</v>
      </c>
      <c r="E490" s="105" t="s">
        <v>568</v>
      </c>
      <c r="F490" s="106"/>
      <c r="G490" s="250">
        <f>G491+G502</f>
        <v>11121800.619999999</v>
      </c>
      <c r="H490" s="250">
        <f>H491+H502</f>
        <v>4287471.32</v>
      </c>
      <c r="I490" s="250">
        <f t="shared" si="167"/>
        <v>6834329.2999999989</v>
      </c>
    </row>
    <row r="491" spans="1:9" s="97" customFormat="1" ht="30" x14ac:dyDescent="0.3">
      <c r="A491" s="189" t="s">
        <v>602</v>
      </c>
      <c r="B491" s="102" t="s">
        <v>566</v>
      </c>
      <c r="C491" s="103" t="s">
        <v>506</v>
      </c>
      <c r="D491" s="113" t="s">
        <v>387</v>
      </c>
      <c r="E491" s="105" t="s">
        <v>603</v>
      </c>
      <c r="F491" s="106"/>
      <c r="G491" s="250">
        <f>G492</f>
        <v>11027000.619999999</v>
      </c>
      <c r="H491" s="250">
        <f t="shared" ref="H491:H500" si="175">H492</f>
        <v>4251071.32</v>
      </c>
      <c r="I491" s="250">
        <f t="shared" si="167"/>
        <v>6775929.2999999989</v>
      </c>
    </row>
    <row r="492" spans="1:9" s="97" customFormat="1" ht="30" x14ac:dyDescent="0.3">
      <c r="A492" s="189" t="s">
        <v>604</v>
      </c>
      <c r="B492" s="102" t="s">
        <v>566</v>
      </c>
      <c r="C492" s="103" t="s">
        <v>506</v>
      </c>
      <c r="D492" s="113" t="s">
        <v>387</v>
      </c>
      <c r="E492" s="105" t="s">
        <v>605</v>
      </c>
      <c r="F492" s="106"/>
      <c r="G492" s="250">
        <f>G499+G493+G496</f>
        <v>11027000.619999999</v>
      </c>
      <c r="H492" s="250">
        <f t="shared" ref="H492" si="176">H499+H493+H496</f>
        <v>4251071.32</v>
      </c>
      <c r="I492" s="250">
        <f t="shared" si="167"/>
        <v>6775929.2999999989</v>
      </c>
    </row>
    <row r="493" spans="1:9" s="97" customFormat="1" ht="30.6" x14ac:dyDescent="0.3">
      <c r="A493" s="101" t="s">
        <v>574</v>
      </c>
      <c r="B493" s="102" t="s">
        <v>566</v>
      </c>
      <c r="C493" s="103" t="s">
        <v>506</v>
      </c>
      <c r="D493" s="113" t="s">
        <v>387</v>
      </c>
      <c r="E493" s="105" t="s">
        <v>606</v>
      </c>
      <c r="F493" s="106"/>
      <c r="G493" s="250">
        <f>G494</f>
        <v>605000</v>
      </c>
      <c r="H493" s="250">
        <f t="shared" ref="H493:H494" si="177">H494</f>
        <v>155486.39999999999</v>
      </c>
      <c r="I493" s="250">
        <f t="shared" si="167"/>
        <v>449513.6</v>
      </c>
    </row>
    <row r="494" spans="1:9" s="97" customFormat="1" ht="30.6" x14ac:dyDescent="0.3">
      <c r="A494" s="101" t="s">
        <v>573</v>
      </c>
      <c r="B494" s="102" t="s">
        <v>566</v>
      </c>
      <c r="C494" s="103" t="s">
        <v>506</v>
      </c>
      <c r="D494" s="113" t="s">
        <v>387</v>
      </c>
      <c r="E494" s="105" t="s">
        <v>606</v>
      </c>
      <c r="F494" s="106">
        <v>600</v>
      </c>
      <c r="G494" s="250">
        <f>G495</f>
        <v>605000</v>
      </c>
      <c r="H494" s="250">
        <f t="shared" si="177"/>
        <v>155486.39999999999</v>
      </c>
      <c r="I494" s="250">
        <f t="shared" si="167"/>
        <v>449513.6</v>
      </c>
    </row>
    <row r="495" spans="1:9" s="97" customFormat="1" ht="15.6" x14ac:dyDescent="0.3">
      <c r="A495" s="101" t="s">
        <v>195</v>
      </c>
      <c r="B495" s="102" t="s">
        <v>566</v>
      </c>
      <c r="C495" s="103" t="s">
        <v>506</v>
      </c>
      <c r="D495" s="113" t="s">
        <v>387</v>
      </c>
      <c r="E495" s="105" t="s">
        <v>606</v>
      </c>
      <c r="F495" s="106">
        <v>610</v>
      </c>
      <c r="G495" s="250">
        <v>605000</v>
      </c>
      <c r="H495" s="250">
        <v>155486.39999999999</v>
      </c>
      <c r="I495" s="250">
        <f t="shared" si="167"/>
        <v>449513.6</v>
      </c>
    </row>
    <row r="496" spans="1:9" s="97" customFormat="1" ht="30.6" x14ac:dyDescent="0.3">
      <c r="A496" s="101" t="s">
        <v>607</v>
      </c>
      <c r="B496" s="102" t="s">
        <v>566</v>
      </c>
      <c r="C496" s="103" t="s">
        <v>506</v>
      </c>
      <c r="D496" s="113" t="s">
        <v>387</v>
      </c>
      <c r="E496" s="105" t="s">
        <v>608</v>
      </c>
      <c r="F496" s="106"/>
      <c r="G496" s="250">
        <f>G497</f>
        <v>605000</v>
      </c>
      <c r="H496" s="250">
        <f t="shared" ref="H496:H497" si="178">H497</f>
        <v>437498.38</v>
      </c>
      <c r="I496" s="250">
        <f t="shared" si="167"/>
        <v>167501.62</v>
      </c>
    </row>
    <row r="497" spans="1:9" s="97" customFormat="1" ht="30.6" x14ac:dyDescent="0.3">
      <c r="A497" s="101" t="s">
        <v>573</v>
      </c>
      <c r="B497" s="102" t="s">
        <v>566</v>
      </c>
      <c r="C497" s="103" t="s">
        <v>506</v>
      </c>
      <c r="D497" s="113" t="s">
        <v>387</v>
      </c>
      <c r="E497" s="105" t="s">
        <v>608</v>
      </c>
      <c r="F497" s="106">
        <v>600</v>
      </c>
      <c r="G497" s="250">
        <f>G498</f>
        <v>605000</v>
      </c>
      <c r="H497" s="250">
        <f t="shared" si="178"/>
        <v>437498.38</v>
      </c>
      <c r="I497" s="250">
        <f t="shared" si="167"/>
        <v>167501.62</v>
      </c>
    </row>
    <row r="498" spans="1:9" s="97" customFormat="1" ht="15.6" x14ac:dyDescent="0.3">
      <c r="A498" s="101" t="s">
        <v>195</v>
      </c>
      <c r="B498" s="102" t="s">
        <v>566</v>
      </c>
      <c r="C498" s="103" t="s">
        <v>506</v>
      </c>
      <c r="D498" s="113" t="s">
        <v>387</v>
      </c>
      <c r="E498" s="105" t="s">
        <v>608</v>
      </c>
      <c r="F498" s="106">
        <v>610</v>
      </c>
      <c r="G498" s="250">
        <v>605000</v>
      </c>
      <c r="H498" s="250">
        <v>437498.38</v>
      </c>
      <c r="I498" s="250">
        <f t="shared" si="167"/>
        <v>167501.62</v>
      </c>
    </row>
    <row r="499" spans="1:9" s="97" customFormat="1" ht="30.6" x14ac:dyDescent="0.3">
      <c r="A499" s="107" t="s">
        <v>578</v>
      </c>
      <c r="B499" s="102" t="s">
        <v>566</v>
      </c>
      <c r="C499" s="103" t="s">
        <v>506</v>
      </c>
      <c r="D499" s="113" t="s">
        <v>387</v>
      </c>
      <c r="E499" s="105" t="s">
        <v>609</v>
      </c>
      <c r="F499" s="106"/>
      <c r="G499" s="250">
        <f>G500</f>
        <v>9817000.6199999992</v>
      </c>
      <c r="H499" s="250">
        <f t="shared" si="175"/>
        <v>3658086.54</v>
      </c>
      <c r="I499" s="250">
        <f t="shared" si="167"/>
        <v>6158914.0799999991</v>
      </c>
    </row>
    <row r="500" spans="1:9" s="97" customFormat="1" ht="30.6" x14ac:dyDescent="0.3">
      <c r="A500" s="107" t="s">
        <v>573</v>
      </c>
      <c r="B500" s="102" t="s">
        <v>566</v>
      </c>
      <c r="C500" s="103" t="s">
        <v>506</v>
      </c>
      <c r="D500" s="113" t="s">
        <v>387</v>
      </c>
      <c r="E500" s="105" t="s">
        <v>609</v>
      </c>
      <c r="F500" s="106">
        <v>600</v>
      </c>
      <c r="G500" s="250">
        <f>G501</f>
        <v>9817000.6199999992</v>
      </c>
      <c r="H500" s="250">
        <f t="shared" si="175"/>
        <v>3658086.54</v>
      </c>
      <c r="I500" s="250">
        <f t="shared" si="167"/>
        <v>6158914.0799999991</v>
      </c>
    </row>
    <row r="501" spans="1:9" s="97" customFormat="1" ht="15.6" x14ac:dyDescent="0.3">
      <c r="A501" s="101" t="s">
        <v>195</v>
      </c>
      <c r="B501" s="102" t="s">
        <v>566</v>
      </c>
      <c r="C501" s="103" t="s">
        <v>506</v>
      </c>
      <c r="D501" s="113" t="s">
        <v>387</v>
      </c>
      <c r="E501" s="105" t="s">
        <v>609</v>
      </c>
      <c r="F501" s="106">
        <v>610</v>
      </c>
      <c r="G501" s="251">
        <v>9817000.6199999992</v>
      </c>
      <c r="H501" s="253">
        <v>3658086.54</v>
      </c>
      <c r="I501" s="250">
        <f t="shared" si="167"/>
        <v>6158914.0799999991</v>
      </c>
    </row>
    <row r="502" spans="1:9" s="97" customFormat="1" ht="15.6" x14ac:dyDescent="0.3">
      <c r="A502" s="198" t="s">
        <v>610</v>
      </c>
      <c r="B502" s="102" t="s">
        <v>566</v>
      </c>
      <c r="C502" s="103" t="s">
        <v>506</v>
      </c>
      <c r="D502" s="113" t="s">
        <v>387</v>
      </c>
      <c r="E502" s="105" t="s">
        <v>611</v>
      </c>
      <c r="F502" s="106"/>
      <c r="G502" s="250">
        <f>G503</f>
        <v>94800</v>
      </c>
      <c r="H502" s="250">
        <f t="shared" ref="H502:H504" si="179">H503</f>
        <v>36400</v>
      </c>
      <c r="I502" s="250">
        <f t="shared" si="167"/>
        <v>58400</v>
      </c>
    </row>
    <row r="503" spans="1:9" s="97" customFormat="1" ht="15.6" x14ac:dyDescent="0.3">
      <c r="A503" s="149" t="s">
        <v>612</v>
      </c>
      <c r="B503" s="102" t="s">
        <v>566</v>
      </c>
      <c r="C503" s="103" t="s">
        <v>506</v>
      </c>
      <c r="D503" s="113" t="s">
        <v>387</v>
      </c>
      <c r="E503" s="105" t="s">
        <v>613</v>
      </c>
      <c r="F503" s="106"/>
      <c r="G503" s="250">
        <f>G504</f>
        <v>94800</v>
      </c>
      <c r="H503" s="250">
        <f t="shared" si="179"/>
        <v>36400</v>
      </c>
      <c r="I503" s="250">
        <f t="shared" si="167"/>
        <v>58400</v>
      </c>
    </row>
    <row r="504" spans="1:9" s="97" customFormat="1" ht="45.6" x14ac:dyDescent="0.3">
      <c r="A504" s="199" t="s">
        <v>614</v>
      </c>
      <c r="B504" s="102" t="s">
        <v>566</v>
      </c>
      <c r="C504" s="103" t="s">
        <v>506</v>
      </c>
      <c r="D504" s="113" t="s">
        <v>387</v>
      </c>
      <c r="E504" s="105" t="s">
        <v>615</v>
      </c>
      <c r="F504" s="106"/>
      <c r="G504" s="250">
        <f>G505</f>
        <v>94800</v>
      </c>
      <c r="H504" s="250">
        <f t="shared" si="179"/>
        <v>36400</v>
      </c>
      <c r="I504" s="250">
        <f t="shared" si="167"/>
        <v>58400</v>
      </c>
    </row>
    <row r="505" spans="1:9" s="97" customFormat="1" ht="30.6" x14ac:dyDescent="0.3">
      <c r="A505" s="101" t="s">
        <v>193</v>
      </c>
      <c r="B505" s="102" t="s">
        <v>566</v>
      </c>
      <c r="C505" s="103" t="s">
        <v>506</v>
      </c>
      <c r="D505" s="113" t="s">
        <v>387</v>
      </c>
      <c r="E505" s="105" t="s">
        <v>615</v>
      </c>
      <c r="F505" s="106">
        <v>600</v>
      </c>
      <c r="G505" s="251">
        <f t="shared" ref="G505:H505" si="180">G506</f>
        <v>94800</v>
      </c>
      <c r="H505" s="251">
        <f t="shared" si="180"/>
        <v>36400</v>
      </c>
      <c r="I505" s="250">
        <f t="shared" si="167"/>
        <v>58400</v>
      </c>
    </row>
    <row r="506" spans="1:9" s="97" customFormat="1" ht="15.6" x14ac:dyDescent="0.3">
      <c r="A506" s="101" t="s">
        <v>195</v>
      </c>
      <c r="B506" s="102" t="s">
        <v>566</v>
      </c>
      <c r="C506" s="103" t="s">
        <v>506</v>
      </c>
      <c r="D506" s="113" t="s">
        <v>387</v>
      </c>
      <c r="E506" s="105" t="s">
        <v>615</v>
      </c>
      <c r="F506" s="106">
        <v>610</v>
      </c>
      <c r="G506" s="251">
        <v>94800</v>
      </c>
      <c r="H506" s="251">
        <v>36400</v>
      </c>
      <c r="I506" s="250">
        <f t="shared" si="167"/>
        <v>58400</v>
      </c>
    </row>
    <row r="507" spans="1:9" s="97" customFormat="1" ht="15.6" x14ac:dyDescent="0.3">
      <c r="A507" s="101" t="s">
        <v>401</v>
      </c>
      <c r="B507" s="102" t="s">
        <v>566</v>
      </c>
      <c r="C507" s="103" t="s">
        <v>506</v>
      </c>
      <c r="D507" s="183" t="s">
        <v>387</v>
      </c>
      <c r="E507" s="105" t="s">
        <v>402</v>
      </c>
      <c r="F507" s="106"/>
      <c r="G507" s="255">
        <f>G508</f>
        <v>3066500</v>
      </c>
      <c r="H507" s="251">
        <f t="shared" ref="H507" si="181">H508</f>
        <v>1082409.94</v>
      </c>
      <c r="I507" s="250">
        <f t="shared" si="167"/>
        <v>1984090.06</v>
      </c>
    </row>
    <row r="508" spans="1:9" s="97" customFormat="1" ht="30.6" x14ac:dyDescent="0.3">
      <c r="A508" s="107" t="s">
        <v>531</v>
      </c>
      <c r="B508" s="102" t="s">
        <v>566</v>
      </c>
      <c r="C508" s="200" t="s">
        <v>506</v>
      </c>
      <c r="D508" s="126" t="s">
        <v>387</v>
      </c>
      <c r="E508" s="112" t="s">
        <v>532</v>
      </c>
      <c r="F508" s="106"/>
      <c r="G508" s="260">
        <f>G509</f>
        <v>3066500</v>
      </c>
      <c r="H508" s="250">
        <f>H509</f>
        <v>1082409.94</v>
      </c>
      <c r="I508" s="250">
        <f t="shared" si="167"/>
        <v>1984090.06</v>
      </c>
    </row>
    <row r="509" spans="1:9" s="97" customFormat="1" ht="30.6" x14ac:dyDescent="0.3">
      <c r="A509" s="122" t="s">
        <v>616</v>
      </c>
      <c r="B509" s="102" t="s">
        <v>566</v>
      </c>
      <c r="C509" s="200" t="s">
        <v>506</v>
      </c>
      <c r="D509" s="126" t="s">
        <v>387</v>
      </c>
      <c r="E509" s="139" t="s">
        <v>617</v>
      </c>
      <c r="F509" s="106"/>
      <c r="G509" s="260">
        <f>G510</f>
        <v>3066500</v>
      </c>
      <c r="H509" s="250">
        <f t="shared" ref="H509:H510" si="182">H510</f>
        <v>1082409.94</v>
      </c>
      <c r="I509" s="250">
        <f t="shared" si="167"/>
        <v>1984090.06</v>
      </c>
    </row>
    <row r="510" spans="1:9" s="97" customFormat="1" ht="30.6" x14ac:dyDescent="0.3">
      <c r="A510" s="101" t="s">
        <v>573</v>
      </c>
      <c r="B510" s="102" t="s">
        <v>566</v>
      </c>
      <c r="C510" s="103" t="s">
        <v>506</v>
      </c>
      <c r="D510" s="183" t="s">
        <v>387</v>
      </c>
      <c r="E510" s="139" t="s">
        <v>617</v>
      </c>
      <c r="F510" s="106">
        <v>600</v>
      </c>
      <c r="G510" s="255">
        <f>G511</f>
        <v>3066500</v>
      </c>
      <c r="H510" s="255">
        <f t="shared" si="182"/>
        <v>1082409.94</v>
      </c>
      <c r="I510" s="250">
        <f t="shared" si="167"/>
        <v>1984090.06</v>
      </c>
    </row>
    <row r="511" spans="1:9" s="97" customFormat="1" ht="15.6" x14ac:dyDescent="0.3">
      <c r="A511" s="101" t="s">
        <v>195</v>
      </c>
      <c r="B511" s="102" t="s">
        <v>566</v>
      </c>
      <c r="C511" s="103" t="s">
        <v>506</v>
      </c>
      <c r="D511" s="183" t="s">
        <v>387</v>
      </c>
      <c r="E511" s="139" t="s">
        <v>617</v>
      </c>
      <c r="F511" s="106">
        <v>610</v>
      </c>
      <c r="G511" s="255">
        <v>3066500</v>
      </c>
      <c r="H511" s="253">
        <v>1082409.94</v>
      </c>
      <c r="I511" s="250">
        <f t="shared" si="167"/>
        <v>1984090.06</v>
      </c>
    </row>
    <row r="512" spans="1:9" s="97" customFormat="1" ht="15.6" x14ac:dyDescent="0.3">
      <c r="A512" s="160" t="s">
        <v>507</v>
      </c>
      <c r="B512" s="99" t="s">
        <v>566</v>
      </c>
      <c r="C512" s="93" t="s">
        <v>506</v>
      </c>
      <c r="D512" s="94" t="s">
        <v>506</v>
      </c>
      <c r="E512" s="95"/>
      <c r="F512" s="96"/>
      <c r="G512" s="249">
        <f>G513</f>
        <v>1009300</v>
      </c>
      <c r="H512" s="249">
        <f t="shared" ref="H512" si="183">H513</f>
        <v>1702.9</v>
      </c>
      <c r="I512" s="249">
        <f t="shared" si="167"/>
        <v>1007597.1</v>
      </c>
    </row>
    <row r="513" spans="1:9" s="73" customFormat="1" ht="30.6" x14ac:dyDescent="0.3">
      <c r="A513" s="132" t="s">
        <v>618</v>
      </c>
      <c r="B513" s="112" t="s">
        <v>566</v>
      </c>
      <c r="C513" s="110" t="s">
        <v>506</v>
      </c>
      <c r="D513" s="111" t="s">
        <v>506</v>
      </c>
      <c r="E513" s="112" t="s">
        <v>619</v>
      </c>
      <c r="F513" s="108"/>
      <c r="G513" s="250">
        <f t="shared" ref="G513:H516" si="184">G514</f>
        <v>1009300</v>
      </c>
      <c r="H513" s="250">
        <f t="shared" si="184"/>
        <v>1702.9</v>
      </c>
      <c r="I513" s="250">
        <f t="shared" si="167"/>
        <v>1007597.1</v>
      </c>
    </row>
    <row r="514" spans="1:9" s="73" customFormat="1" ht="15.6" x14ac:dyDescent="0.3">
      <c r="A514" s="107" t="s">
        <v>620</v>
      </c>
      <c r="B514" s="112" t="s">
        <v>566</v>
      </c>
      <c r="C514" s="110" t="s">
        <v>506</v>
      </c>
      <c r="D514" s="111" t="s">
        <v>506</v>
      </c>
      <c r="E514" s="112" t="s">
        <v>621</v>
      </c>
      <c r="F514" s="108"/>
      <c r="G514" s="250">
        <f t="shared" si="184"/>
        <v>1009300</v>
      </c>
      <c r="H514" s="250">
        <f t="shared" si="184"/>
        <v>1702.9</v>
      </c>
      <c r="I514" s="250">
        <f t="shared" si="167"/>
        <v>1007597.1</v>
      </c>
    </row>
    <row r="515" spans="1:9" s="73" customFormat="1" ht="30.6" x14ac:dyDescent="0.3">
      <c r="A515" s="107" t="s">
        <v>578</v>
      </c>
      <c r="B515" s="112" t="s">
        <v>566</v>
      </c>
      <c r="C515" s="110" t="s">
        <v>506</v>
      </c>
      <c r="D515" s="111" t="s">
        <v>506</v>
      </c>
      <c r="E515" s="112" t="s">
        <v>622</v>
      </c>
      <c r="F515" s="108"/>
      <c r="G515" s="250">
        <f t="shared" si="184"/>
        <v>1009300</v>
      </c>
      <c r="H515" s="250">
        <f t="shared" si="184"/>
        <v>1702.9</v>
      </c>
      <c r="I515" s="250">
        <f t="shared" si="167"/>
        <v>1007597.1</v>
      </c>
    </row>
    <row r="516" spans="1:9" s="97" customFormat="1" ht="30.6" x14ac:dyDescent="0.3">
      <c r="A516" s="101" t="s">
        <v>193</v>
      </c>
      <c r="B516" s="102" t="s">
        <v>566</v>
      </c>
      <c r="C516" s="103" t="s">
        <v>506</v>
      </c>
      <c r="D516" s="113" t="s">
        <v>506</v>
      </c>
      <c r="E516" s="112" t="s">
        <v>622</v>
      </c>
      <c r="F516" s="106">
        <v>600</v>
      </c>
      <c r="G516" s="251">
        <f t="shared" si="184"/>
        <v>1009300</v>
      </c>
      <c r="H516" s="251">
        <f t="shared" si="184"/>
        <v>1702.9</v>
      </c>
      <c r="I516" s="250">
        <f t="shared" si="167"/>
        <v>1007597.1</v>
      </c>
    </row>
    <row r="517" spans="1:9" s="97" customFormat="1" ht="15.6" x14ac:dyDescent="0.3">
      <c r="A517" s="101" t="s">
        <v>195</v>
      </c>
      <c r="B517" s="102" t="s">
        <v>566</v>
      </c>
      <c r="C517" s="103" t="s">
        <v>506</v>
      </c>
      <c r="D517" s="113" t="s">
        <v>506</v>
      </c>
      <c r="E517" s="112" t="s">
        <v>622</v>
      </c>
      <c r="F517" s="106">
        <v>610</v>
      </c>
      <c r="G517" s="251">
        <v>1009300</v>
      </c>
      <c r="H517" s="251">
        <v>1702.9</v>
      </c>
      <c r="I517" s="250">
        <f t="shared" si="167"/>
        <v>1007597.1</v>
      </c>
    </row>
    <row r="518" spans="1:9" s="97" customFormat="1" ht="15.6" x14ac:dyDescent="0.3">
      <c r="A518" s="114" t="s">
        <v>238</v>
      </c>
      <c r="B518" s="115" t="s">
        <v>566</v>
      </c>
      <c r="C518" s="116" t="s">
        <v>506</v>
      </c>
      <c r="D518" s="117" t="s">
        <v>475</v>
      </c>
      <c r="E518" s="118"/>
      <c r="F518" s="119"/>
      <c r="G518" s="262">
        <f>G604+G583+G595+G519+G573</f>
        <v>57527932.719999999</v>
      </c>
      <c r="H518" s="262">
        <f>H604+H583+H595+H519+H573</f>
        <v>15729570.359999999</v>
      </c>
      <c r="I518" s="262">
        <f>I604+I583+I595+I519+I573</f>
        <v>41798362.359999999</v>
      </c>
    </row>
    <row r="519" spans="1:9" s="97" customFormat="1" ht="30.6" x14ac:dyDescent="0.3">
      <c r="A519" s="101" t="s">
        <v>567</v>
      </c>
      <c r="B519" s="102" t="s">
        <v>566</v>
      </c>
      <c r="C519" s="103" t="s">
        <v>506</v>
      </c>
      <c r="D519" s="113" t="s">
        <v>475</v>
      </c>
      <c r="E519" s="105" t="s">
        <v>568</v>
      </c>
      <c r="F519" s="106"/>
      <c r="G519" s="250">
        <f>G520+G531+G565</f>
        <v>30673316.239999998</v>
      </c>
      <c r="H519" s="250">
        <f>H520+H531+H565</f>
        <v>7031287.4699999997</v>
      </c>
      <c r="I519" s="250">
        <f t="shared" si="167"/>
        <v>23642028.77</v>
      </c>
    </row>
    <row r="520" spans="1:9" s="97" customFormat="1" ht="30.6" x14ac:dyDescent="0.3">
      <c r="A520" s="101" t="s">
        <v>569</v>
      </c>
      <c r="B520" s="102" t="s">
        <v>566</v>
      </c>
      <c r="C520" s="103" t="s">
        <v>506</v>
      </c>
      <c r="D520" s="113" t="s">
        <v>475</v>
      </c>
      <c r="E520" s="105" t="s">
        <v>570</v>
      </c>
      <c r="F520" s="106"/>
      <c r="G520" s="250">
        <f>G521</f>
        <v>1055537.8399999999</v>
      </c>
      <c r="H520" s="250">
        <f t="shared" ref="H520" si="185">H521</f>
        <v>731768.37</v>
      </c>
      <c r="I520" s="250">
        <f t="shared" si="167"/>
        <v>323769.46999999986</v>
      </c>
    </row>
    <row r="521" spans="1:9" s="97" customFormat="1" ht="30.6" x14ac:dyDescent="0.3">
      <c r="A521" s="101" t="s">
        <v>571</v>
      </c>
      <c r="B521" s="102" t="s">
        <v>566</v>
      </c>
      <c r="C521" s="103" t="s">
        <v>506</v>
      </c>
      <c r="D521" s="113" t="s">
        <v>475</v>
      </c>
      <c r="E521" s="105" t="s">
        <v>572</v>
      </c>
      <c r="F521" s="106"/>
      <c r="G521" s="250">
        <f>G522+G525+G528</f>
        <v>1055537.8399999999</v>
      </c>
      <c r="H521" s="250">
        <f t="shared" ref="H521:I521" si="186">H522+H525+H528</f>
        <v>731768.37</v>
      </c>
      <c r="I521" s="250">
        <f t="shared" si="186"/>
        <v>323769.47000000003</v>
      </c>
    </row>
    <row r="522" spans="1:9" s="97" customFormat="1" ht="30.6" x14ac:dyDescent="0.3">
      <c r="A522" s="101" t="s">
        <v>623</v>
      </c>
      <c r="B522" s="102" t="s">
        <v>566</v>
      </c>
      <c r="C522" s="103" t="s">
        <v>506</v>
      </c>
      <c r="D522" s="113" t="s">
        <v>475</v>
      </c>
      <c r="E522" s="105" t="s">
        <v>624</v>
      </c>
      <c r="F522" s="106"/>
      <c r="G522" s="250">
        <f>G523</f>
        <v>1000000</v>
      </c>
      <c r="H522" s="250">
        <f t="shared" ref="H522:H523" si="187">H523</f>
        <v>707158.37</v>
      </c>
      <c r="I522" s="250">
        <f t="shared" si="167"/>
        <v>292841.63</v>
      </c>
    </row>
    <row r="523" spans="1:9" s="97" customFormat="1" ht="15.6" x14ac:dyDescent="0.3">
      <c r="A523" s="101" t="s">
        <v>392</v>
      </c>
      <c r="B523" s="102" t="s">
        <v>566</v>
      </c>
      <c r="C523" s="103" t="s">
        <v>506</v>
      </c>
      <c r="D523" s="113" t="s">
        <v>475</v>
      </c>
      <c r="E523" s="105" t="s">
        <v>624</v>
      </c>
      <c r="F523" s="106">
        <v>200</v>
      </c>
      <c r="G523" s="250">
        <f>G524</f>
        <v>1000000</v>
      </c>
      <c r="H523" s="250">
        <f t="shared" si="187"/>
        <v>707158.37</v>
      </c>
      <c r="I523" s="250">
        <f t="shared" si="167"/>
        <v>292841.63</v>
      </c>
    </row>
    <row r="524" spans="1:9" s="97" customFormat="1" ht="30.6" x14ac:dyDescent="0.3">
      <c r="A524" s="101" t="s">
        <v>56</v>
      </c>
      <c r="B524" s="102" t="s">
        <v>566</v>
      </c>
      <c r="C524" s="103" t="s">
        <v>506</v>
      </c>
      <c r="D524" s="113" t="s">
        <v>475</v>
      </c>
      <c r="E524" s="105" t="s">
        <v>624</v>
      </c>
      <c r="F524" s="106">
        <v>240</v>
      </c>
      <c r="G524" s="250">
        <v>1000000</v>
      </c>
      <c r="H524" s="250">
        <v>707158.37</v>
      </c>
      <c r="I524" s="250">
        <f t="shared" si="167"/>
        <v>292841.63</v>
      </c>
    </row>
    <row r="525" spans="1:9" s="97" customFormat="1" ht="30.6" x14ac:dyDescent="0.3">
      <c r="A525" s="101" t="s">
        <v>625</v>
      </c>
      <c r="B525" s="102" t="s">
        <v>566</v>
      </c>
      <c r="C525" s="103" t="s">
        <v>506</v>
      </c>
      <c r="D525" s="113" t="s">
        <v>475</v>
      </c>
      <c r="E525" s="105" t="s">
        <v>626</v>
      </c>
      <c r="F525" s="106"/>
      <c r="G525" s="251">
        <f>G526</f>
        <v>30927.84</v>
      </c>
      <c r="H525" s="251">
        <f t="shared" ref="H525:H526" si="188">H526</f>
        <v>0</v>
      </c>
      <c r="I525" s="250">
        <f t="shared" si="167"/>
        <v>30927.84</v>
      </c>
    </row>
    <row r="526" spans="1:9" s="97" customFormat="1" ht="15.6" x14ac:dyDescent="0.3">
      <c r="A526" s="101" t="s">
        <v>392</v>
      </c>
      <c r="B526" s="102" t="s">
        <v>566</v>
      </c>
      <c r="C526" s="103" t="s">
        <v>506</v>
      </c>
      <c r="D526" s="113" t="s">
        <v>475</v>
      </c>
      <c r="E526" s="105" t="s">
        <v>626</v>
      </c>
      <c r="F526" s="106">
        <v>200</v>
      </c>
      <c r="G526" s="251">
        <f>G527</f>
        <v>30927.84</v>
      </c>
      <c r="H526" s="251">
        <f t="shared" si="188"/>
        <v>0</v>
      </c>
      <c r="I526" s="250">
        <f t="shared" si="167"/>
        <v>30927.84</v>
      </c>
    </row>
    <row r="527" spans="1:9" s="97" customFormat="1" ht="30.6" x14ac:dyDescent="0.3">
      <c r="A527" s="101" t="s">
        <v>56</v>
      </c>
      <c r="B527" s="102" t="s">
        <v>566</v>
      </c>
      <c r="C527" s="103" t="s">
        <v>506</v>
      </c>
      <c r="D527" s="113" t="s">
        <v>475</v>
      </c>
      <c r="E527" s="105" t="s">
        <v>626</v>
      </c>
      <c r="F527" s="106">
        <v>240</v>
      </c>
      <c r="G527" s="251">
        <v>30927.84</v>
      </c>
      <c r="H527" s="251">
        <v>0</v>
      </c>
      <c r="I527" s="250">
        <f t="shared" si="167"/>
        <v>30927.84</v>
      </c>
    </row>
    <row r="528" spans="1:9" s="97" customFormat="1" ht="30.6" x14ac:dyDescent="0.3">
      <c r="A528" s="107" t="s">
        <v>578</v>
      </c>
      <c r="B528" s="102" t="s">
        <v>566</v>
      </c>
      <c r="C528" s="103" t="s">
        <v>506</v>
      </c>
      <c r="D528" s="113" t="s">
        <v>475</v>
      </c>
      <c r="E528" s="105" t="s">
        <v>579</v>
      </c>
      <c r="F528" s="106"/>
      <c r="G528" s="250">
        <f>G529</f>
        <v>24610</v>
      </c>
      <c r="H528" s="250">
        <f t="shared" ref="H528:H529" si="189">H529</f>
        <v>24610</v>
      </c>
      <c r="I528" s="250">
        <f t="shared" si="167"/>
        <v>0</v>
      </c>
    </row>
    <row r="529" spans="1:9" s="97" customFormat="1" ht="21" customHeight="1" x14ac:dyDescent="0.3">
      <c r="A529" s="101" t="s">
        <v>392</v>
      </c>
      <c r="B529" s="102" t="s">
        <v>566</v>
      </c>
      <c r="C529" s="103" t="s">
        <v>506</v>
      </c>
      <c r="D529" s="113" t="s">
        <v>475</v>
      </c>
      <c r="E529" s="105" t="s">
        <v>579</v>
      </c>
      <c r="F529" s="106">
        <v>200</v>
      </c>
      <c r="G529" s="260">
        <f>G530</f>
        <v>24610</v>
      </c>
      <c r="H529" s="260">
        <f t="shared" si="189"/>
        <v>24610</v>
      </c>
      <c r="I529" s="250">
        <f t="shared" si="167"/>
        <v>0</v>
      </c>
    </row>
    <row r="530" spans="1:9" s="97" customFormat="1" ht="30.6" x14ac:dyDescent="0.3">
      <c r="A530" s="101" t="s">
        <v>56</v>
      </c>
      <c r="B530" s="102" t="s">
        <v>566</v>
      </c>
      <c r="C530" s="103" t="s">
        <v>506</v>
      </c>
      <c r="D530" s="113" t="s">
        <v>475</v>
      </c>
      <c r="E530" s="105" t="s">
        <v>579</v>
      </c>
      <c r="F530" s="106">
        <v>240</v>
      </c>
      <c r="G530" s="255">
        <v>24610</v>
      </c>
      <c r="H530" s="253">
        <v>24610</v>
      </c>
      <c r="I530" s="250">
        <f t="shared" si="167"/>
        <v>0</v>
      </c>
    </row>
    <row r="531" spans="1:9" s="97" customFormat="1" ht="30" x14ac:dyDescent="0.3">
      <c r="A531" s="189" t="s">
        <v>585</v>
      </c>
      <c r="B531" s="102" t="s">
        <v>566</v>
      </c>
      <c r="C531" s="103" t="s">
        <v>506</v>
      </c>
      <c r="D531" s="113" t="s">
        <v>475</v>
      </c>
      <c r="E531" s="105" t="s">
        <v>586</v>
      </c>
      <c r="F531" s="106"/>
      <c r="G531" s="250">
        <f>G532+G551+G558</f>
        <v>29102314.479999997</v>
      </c>
      <c r="H531" s="250">
        <f t="shared" ref="H531" si="190">H532+H551+H558</f>
        <v>6299519.0999999996</v>
      </c>
      <c r="I531" s="250">
        <f t="shared" si="167"/>
        <v>22802795.379999995</v>
      </c>
    </row>
    <row r="532" spans="1:9" s="97" customFormat="1" ht="30" x14ac:dyDescent="0.3">
      <c r="A532" s="189" t="s">
        <v>587</v>
      </c>
      <c r="B532" s="102" t="s">
        <v>566</v>
      </c>
      <c r="C532" s="103" t="s">
        <v>506</v>
      </c>
      <c r="D532" s="113" t="s">
        <v>475</v>
      </c>
      <c r="E532" s="105" t="s">
        <v>588</v>
      </c>
      <c r="F532" s="106"/>
      <c r="G532" s="250">
        <f>G533+G536+G539+G542+G545+G548</f>
        <v>2146391.7599999998</v>
      </c>
      <c r="H532" s="250">
        <f t="shared" ref="H532:I532" si="191">H533+H536+H539+H542+H545+H548</f>
        <v>1199767.44</v>
      </c>
      <c r="I532" s="250">
        <f t="shared" si="191"/>
        <v>946624.32000000007</v>
      </c>
    </row>
    <row r="533" spans="1:9" s="97" customFormat="1" ht="30" x14ac:dyDescent="0.3">
      <c r="A533" s="189" t="s">
        <v>627</v>
      </c>
      <c r="B533" s="102" t="s">
        <v>566</v>
      </c>
      <c r="C533" s="103" t="s">
        <v>506</v>
      </c>
      <c r="D533" s="113" t="s">
        <v>475</v>
      </c>
      <c r="E533" s="105" t="s">
        <v>628</v>
      </c>
      <c r="F533" s="106"/>
      <c r="G533" s="250">
        <f>G534</f>
        <v>1000000</v>
      </c>
      <c r="H533" s="250">
        <f t="shared" ref="H533:H534" si="192">H534</f>
        <v>449767.44</v>
      </c>
      <c r="I533" s="250">
        <f t="shared" si="167"/>
        <v>550232.56000000006</v>
      </c>
    </row>
    <row r="534" spans="1:9" s="97" customFormat="1" ht="15.6" x14ac:dyDescent="0.3">
      <c r="A534" s="101" t="s">
        <v>392</v>
      </c>
      <c r="B534" s="102" t="s">
        <v>566</v>
      </c>
      <c r="C534" s="103" t="s">
        <v>506</v>
      </c>
      <c r="D534" s="113" t="s">
        <v>475</v>
      </c>
      <c r="E534" s="105" t="s">
        <v>628</v>
      </c>
      <c r="F534" s="106">
        <v>200</v>
      </c>
      <c r="G534" s="250">
        <f>G535</f>
        <v>1000000</v>
      </c>
      <c r="H534" s="250">
        <f t="shared" si="192"/>
        <v>449767.44</v>
      </c>
      <c r="I534" s="250">
        <f t="shared" ref="I534:I663" si="193">G534-H534</f>
        <v>550232.56000000006</v>
      </c>
    </row>
    <row r="535" spans="1:9" s="97" customFormat="1" ht="30.6" x14ac:dyDescent="0.3">
      <c r="A535" s="101" t="s">
        <v>56</v>
      </c>
      <c r="B535" s="102" t="s">
        <v>566</v>
      </c>
      <c r="C535" s="103" t="s">
        <v>506</v>
      </c>
      <c r="D535" s="113" t="s">
        <v>475</v>
      </c>
      <c r="E535" s="105" t="s">
        <v>628</v>
      </c>
      <c r="F535" s="106">
        <v>240</v>
      </c>
      <c r="G535" s="250">
        <v>1000000</v>
      </c>
      <c r="H535" s="250">
        <v>449767.44</v>
      </c>
      <c r="I535" s="250">
        <f t="shared" si="193"/>
        <v>550232.56000000006</v>
      </c>
    </row>
    <row r="536" spans="1:9" s="97" customFormat="1" ht="30" x14ac:dyDescent="0.3">
      <c r="A536" s="189" t="s">
        <v>629</v>
      </c>
      <c r="B536" s="102" t="s">
        <v>566</v>
      </c>
      <c r="C536" s="103" t="s">
        <v>506</v>
      </c>
      <c r="D536" s="113" t="s">
        <v>475</v>
      </c>
      <c r="E536" s="105" t="s">
        <v>630</v>
      </c>
      <c r="F536" s="106"/>
      <c r="G536" s="250">
        <f>G537</f>
        <v>500000</v>
      </c>
      <c r="H536" s="250">
        <f t="shared" ref="H536:H537" si="194">H537</f>
        <v>500000</v>
      </c>
      <c r="I536" s="250">
        <f t="shared" si="193"/>
        <v>0</v>
      </c>
    </row>
    <row r="537" spans="1:9" s="97" customFormat="1" ht="15.6" x14ac:dyDescent="0.3">
      <c r="A537" s="101" t="s">
        <v>392</v>
      </c>
      <c r="B537" s="102" t="s">
        <v>566</v>
      </c>
      <c r="C537" s="103" t="s">
        <v>506</v>
      </c>
      <c r="D537" s="113" t="s">
        <v>475</v>
      </c>
      <c r="E537" s="105" t="s">
        <v>630</v>
      </c>
      <c r="F537" s="106">
        <v>200</v>
      </c>
      <c r="G537" s="250">
        <f>G538</f>
        <v>500000</v>
      </c>
      <c r="H537" s="250">
        <f t="shared" si="194"/>
        <v>500000</v>
      </c>
      <c r="I537" s="250">
        <f t="shared" si="193"/>
        <v>0</v>
      </c>
    </row>
    <row r="538" spans="1:9" s="97" customFormat="1" ht="30.6" x14ac:dyDescent="0.3">
      <c r="A538" s="101" t="s">
        <v>56</v>
      </c>
      <c r="B538" s="102" t="s">
        <v>566</v>
      </c>
      <c r="C538" s="103" t="s">
        <v>506</v>
      </c>
      <c r="D538" s="113" t="s">
        <v>475</v>
      </c>
      <c r="E538" s="105" t="s">
        <v>630</v>
      </c>
      <c r="F538" s="106">
        <v>240</v>
      </c>
      <c r="G538" s="250">
        <v>500000</v>
      </c>
      <c r="H538" s="250">
        <v>500000</v>
      </c>
      <c r="I538" s="250">
        <f t="shared" si="193"/>
        <v>0</v>
      </c>
    </row>
    <row r="539" spans="1:9" s="97" customFormat="1" ht="30" x14ac:dyDescent="0.3">
      <c r="A539" s="189" t="s">
        <v>691</v>
      </c>
      <c r="B539" s="102" t="s">
        <v>566</v>
      </c>
      <c r="C539" s="103" t="s">
        <v>506</v>
      </c>
      <c r="D539" s="113" t="s">
        <v>475</v>
      </c>
      <c r="E539" s="105" t="s">
        <v>631</v>
      </c>
      <c r="F539" s="106"/>
      <c r="G539" s="250">
        <f t="shared" ref="G539:H540" si="195">G540</f>
        <v>250000</v>
      </c>
      <c r="H539" s="250">
        <f t="shared" si="195"/>
        <v>250000</v>
      </c>
      <c r="I539" s="250">
        <f t="shared" si="193"/>
        <v>0</v>
      </c>
    </row>
    <row r="540" spans="1:9" s="97" customFormat="1" ht="15.6" x14ac:dyDescent="0.3">
      <c r="A540" s="101" t="s">
        <v>392</v>
      </c>
      <c r="B540" s="102" t="s">
        <v>566</v>
      </c>
      <c r="C540" s="103" t="s">
        <v>506</v>
      </c>
      <c r="D540" s="113" t="s">
        <v>475</v>
      </c>
      <c r="E540" s="105" t="s">
        <v>631</v>
      </c>
      <c r="F540" s="106">
        <v>200</v>
      </c>
      <c r="G540" s="250">
        <f t="shared" si="195"/>
        <v>250000</v>
      </c>
      <c r="H540" s="250">
        <f t="shared" si="195"/>
        <v>250000</v>
      </c>
      <c r="I540" s="250">
        <f t="shared" si="193"/>
        <v>0</v>
      </c>
    </row>
    <row r="541" spans="1:9" s="97" customFormat="1" ht="30.6" x14ac:dyDescent="0.3">
      <c r="A541" s="101" t="s">
        <v>56</v>
      </c>
      <c r="B541" s="102" t="s">
        <v>566</v>
      </c>
      <c r="C541" s="103" t="s">
        <v>506</v>
      </c>
      <c r="D541" s="113" t="s">
        <v>475</v>
      </c>
      <c r="E541" s="105" t="s">
        <v>631</v>
      </c>
      <c r="F541" s="106">
        <v>240</v>
      </c>
      <c r="G541" s="250">
        <v>250000</v>
      </c>
      <c r="H541" s="250">
        <v>250000</v>
      </c>
      <c r="I541" s="250">
        <f t="shared" si="193"/>
        <v>0</v>
      </c>
    </row>
    <row r="542" spans="1:9" s="97" customFormat="1" ht="30" x14ac:dyDescent="0.3">
      <c r="A542" s="189" t="s">
        <v>632</v>
      </c>
      <c r="B542" s="102" t="s">
        <v>566</v>
      </c>
      <c r="C542" s="103" t="s">
        <v>506</v>
      </c>
      <c r="D542" s="113" t="s">
        <v>475</v>
      </c>
      <c r="E542" s="105" t="s">
        <v>633</v>
      </c>
      <c r="F542" s="106"/>
      <c r="G542" s="250">
        <f>G543</f>
        <v>30927.84</v>
      </c>
      <c r="H542" s="250">
        <f t="shared" ref="H542:H543" si="196">H543</f>
        <v>0</v>
      </c>
      <c r="I542" s="250">
        <f t="shared" si="193"/>
        <v>30927.84</v>
      </c>
    </row>
    <row r="543" spans="1:9" s="97" customFormat="1" ht="15.6" x14ac:dyDescent="0.3">
      <c r="A543" s="101" t="s">
        <v>392</v>
      </c>
      <c r="B543" s="102" t="s">
        <v>566</v>
      </c>
      <c r="C543" s="103" t="s">
        <v>506</v>
      </c>
      <c r="D543" s="113" t="s">
        <v>475</v>
      </c>
      <c r="E543" s="105" t="s">
        <v>633</v>
      </c>
      <c r="F543" s="106">
        <v>200</v>
      </c>
      <c r="G543" s="260">
        <f>G544</f>
        <v>30927.84</v>
      </c>
      <c r="H543" s="260">
        <f t="shared" si="196"/>
        <v>0</v>
      </c>
      <c r="I543" s="250">
        <f t="shared" si="193"/>
        <v>30927.84</v>
      </c>
    </row>
    <row r="544" spans="1:9" s="97" customFormat="1" ht="30.6" x14ac:dyDescent="0.3">
      <c r="A544" s="101" t="s">
        <v>56</v>
      </c>
      <c r="B544" s="102" t="s">
        <v>566</v>
      </c>
      <c r="C544" s="103" t="s">
        <v>506</v>
      </c>
      <c r="D544" s="113" t="s">
        <v>475</v>
      </c>
      <c r="E544" s="105" t="s">
        <v>633</v>
      </c>
      <c r="F544" s="106">
        <v>240</v>
      </c>
      <c r="G544" s="260">
        <v>30927.84</v>
      </c>
      <c r="H544" s="260">
        <v>0</v>
      </c>
      <c r="I544" s="250">
        <f t="shared" si="193"/>
        <v>30927.84</v>
      </c>
    </row>
    <row r="545" spans="1:9" s="97" customFormat="1" ht="30" x14ac:dyDescent="0.3">
      <c r="A545" s="189" t="s">
        <v>632</v>
      </c>
      <c r="B545" s="102" t="s">
        <v>566</v>
      </c>
      <c r="C545" s="103" t="s">
        <v>506</v>
      </c>
      <c r="D545" s="113" t="s">
        <v>475</v>
      </c>
      <c r="E545" s="105" t="s">
        <v>634</v>
      </c>
      <c r="F545" s="106"/>
      <c r="G545" s="250">
        <f>G546</f>
        <v>15463.92</v>
      </c>
      <c r="H545" s="250">
        <f t="shared" ref="H545:H546" si="197">H546</f>
        <v>0</v>
      </c>
      <c r="I545" s="250">
        <f t="shared" si="193"/>
        <v>15463.92</v>
      </c>
    </row>
    <row r="546" spans="1:9" s="97" customFormat="1" ht="15.6" x14ac:dyDescent="0.3">
      <c r="A546" s="101" t="s">
        <v>392</v>
      </c>
      <c r="B546" s="102" t="s">
        <v>566</v>
      </c>
      <c r="C546" s="103" t="s">
        <v>506</v>
      </c>
      <c r="D546" s="113" t="s">
        <v>475</v>
      </c>
      <c r="E546" s="105" t="s">
        <v>634</v>
      </c>
      <c r="F546" s="106">
        <v>200</v>
      </c>
      <c r="G546" s="260">
        <f>G547</f>
        <v>15463.92</v>
      </c>
      <c r="H546" s="260">
        <f t="shared" si="197"/>
        <v>0</v>
      </c>
      <c r="I546" s="250">
        <f t="shared" si="193"/>
        <v>15463.92</v>
      </c>
    </row>
    <row r="547" spans="1:9" s="97" customFormat="1" ht="30.6" x14ac:dyDescent="0.3">
      <c r="A547" s="101" t="s">
        <v>56</v>
      </c>
      <c r="B547" s="102" t="s">
        <v>566</v>
      </c>
      <c r="C547" s="103" t="s">
        <v>506</v>
      </c>
      <c r="D547" s="113" t="s">
        <v>475</v>
      </c>
      <c r="E547" s="105" t="s">
        <v>634</v>
      </c>
      <c r="F547" s="106">
        <v>240</v>
      </c>
      <c r="G547" s="260">
        <v>15463.92</v>
      </c>
      <c r="H547" s="260">
        <v>0</v>
      </c>
      <c r="I547" s="250">
        <f t="shared" si="193"/>
        <v>15463.92</v>
      </c>
    </row>
    <row r="548" spans="1:9" s="97" customFormat="1" ht="30.6" x14ac:dyDescent="0.3">
      <c r="A548" s="107" t="s">
        <v>578</v>
      </c>
      <c r="B548" s="102" t="s">
        <v>566</v>
      </c>
      <c r="C548" s="103" t="s">
        <v>506</v>
      </c>
      <c r="D548" s="113" t="s">
        <v>475</v>
      </c>
      <c r="E548" s="105" t="s">
        <v>591</v>
      </c>
      <c r="F548" s="106"/>
      <c r="G548" s="260">
        <f>G549</f>
        <v>350000</v>
      </c>
      <c r="H548" s="250">
        <f t="shared" ref="H548:H549" si="198">H549</f>
        <v>0</v>
      </c>
      <c r="I548" s="250">
        <f t="shared" si="193"/>
        <v>350000</v>
      </c>
    </row>
    <row r="549" spans="1:9" s="97" customFormat="1" ht="15.6" x14ac:dyDescent="0.3">
      <c r="A549" s="101" t="s">
        <v>392</v>
      </c>
      <c r="B549" s="102" t="s">
        <v>566</v>
      </c>
      <c r="C549" s="103" t="s">
        <v>506</v>
      </c>
      <c r="D549" s="113" t="s">
        <v>475</v>
      </c>
      <c r="E549" s="105" t="s">
        <v>591</v>
      </c>
      <c r="F549" s="106">
        <v>200</v>
      </c>
      <c r="G549" s="251">
        <f>G550</f>
        <v>350000</v>
      </c>
      <c r="H549" s="251">
        <f t="shared" si="198"/>
        <v>0</v>
      </c>
      <c r="I549" s="250">
        <f t="shared" si="193"/>
        <v>350000</v>
      </c>
    </row>
    <row r="550" spans="1:9" s="97" customFormat="1" ht="30.6" x14ac:dyDescent="0.3">
      <c r="A550" s="101" t="s">
        <v>56</v>
      </c>
      <c r="B550" s="102" t="s">
        <v>566</v>
      </c>
      <c r="C550" s="103" t="s">
        <v>506</v>
      </c>
      <c r="D550" s="113" t="s">
        <v>475</v>
      </c>
      <c r="E550" s="105" t="s">
        <v>591</v>
      </c>
      <c r="F550" s="106">
        <v>240</v>
      </c>
      <c r="G550" s="251">
        <v>350000</v>
      </c>
      <c r="H550" s="253"/>
      <c r="I550" s="250">
        <f t="shared" si="193"/>
        <v>350000</v>
      </c>
    </row>
    <row r="551" spans="1:9" s="97" customFormat="1" ht="34.200000000000003" customHeight="1" x14ac:dyDescent="0.3">
      <c r="A551" s="122" t="s">
        <v>826</v>
      </c>
      <c r="B551" s="102" t="s">
        <v>566</v>
      </c>
      <c r="C551" s="103" t="s">
        <v>506</v>
      </c>
      <c r="D551" s="113" t="s">
        <v>475</v>
      </c>
      <c r="E551" s="105" t="s">
        <v>825</v>
      </c>
      <c r="F551" s="106"/>
      <c r="G551" s="251">
        <f>G552+G555</f>
        <v>25241022.719999999</v>
      </c>
      <c r="H551" s="251">
        <f>H552+H555</f>
        <v>3747000</v>
      </c>
      <c r="I551" s="250">
        <f t="shared" si="193"/>
        <v>21494022.719999999</v>
      </c>
    </row>
    <row r="552" spans="1:9" s="97" customFormat="1" ht="35.4" customHeight="1" x14ac:dyDescent="0.3">
      <c r="A552" s="101" t="s">
        <v>887</v>
      </c>
      <c r="B552" s="102" t="s">
        <v>566</v>
      </c>
      <c r="C552" s="103" t="s">
        <v>506</v>
      </c>
      <c r="D552" s="113" t="s">
        <v>475</v>
      </c>
      <c r="E552" s="105" t="s">
        <v>886</v>
      </c>
      <c r="F552" s="106"/>
      <c r="G552" s="251">
        <f>G553</f>
        <v>18996022.719999999</v>
      </c>
      <c r="H552" s="251">
        <f t="shared" ref="H552:H556" si="199">H553</f>
        <v>0</v>
      </c>
      <c r="I552" s="250">
        <f t="shared" si="193"/>
        <v>18996022.719999999</v>
      </c>
    </row>
    <row r="553" spans="1:9" s="97" customFormat="1" ht="15.6" x14ac:dyDescent="0.3">
      <c r="A553" s="101" t="s">
        <v>392</v>
      </c>
      <c r="B553" s="102" t="s">
        <v>566</v>
      </c>
      <c r="C553" s="103" t="s">
        <v>506</v>
      </c>
      <c r="D553" s="113" t="s">
        <v>475</v>
      </c>
      <c r="E553" s="105" t="s">
        <v>886</v>
      </c>
      <c r="F553" s="106">
        <v>200</v>
      </c>
      <c r="G553" s="251">
        <f>G554</f>
        <v>18996022.719999999</v>
      </c>
      <c r="H553" s="251">
        <f t="shared" si="199"/>
        <v>0</v>
      </c>
      <c r="I553" s="250">
        <f t="shared" si="193"/>
        <v>18996022.719999999</v>
      </c>
    </row>
    <row r="554" spans="1:9" s="97" customFormat="1" ht="30.6" x14ac:dyDescent="0.3">
      <c r="A554" s="101" t="s">
        <v>56</v>
      </c>
      <c r="B554" s="102" t="s">
        <v>566</v>
      </c>
      <c r="C554" s="103" t="s">
        <v>506</v>
      </c>
      <c r="D554" s="113" t="s">
        <v>475</v>
      </c>
      <c r="E554" s="105" t="s">
        <v>886</v>
      </c>
      <c r="F554" s="106">
        <v>240</v>
      </c>
      <c r="G554" s="251">
        <v>18996022.719999999</v>
      </c>
      <c r="H554" s="253">
        <v>0</v>
      </c>
      <c r="I554" s="250">
        <f t="shared" si="193"/>
        <v>18996022.719999999</v>
      </c>
    </row>
    <row r="555" spans="1:9" s="97" customFormat="1" ht="31.2" customHeight="1" x14ac:dyDescent="0.3">
      <c r="A555" s="101" t="s">
        <v>889</v>
      </c>
      <c r="B555" s="102" t="s">
        <v>566</v>
      </c>
      <c r="C555" s="103" t="s">
        <v>506</v>
      </c>
      <c r="D555" s="113" t="s">
        <v>475</v>
      </c>
      <c r="E555" s="105" t="s">
        <v>888</v>
      </c>
      <c r="F555" s="106"/>
      <c r="G555" s="251">
        <f>G556</f>
        <v>6245000</v>
      </c>
      <c r="H555" s="251">
        <f t="shared" si="199"/>
        <v>3747000</v>
      </c>
      <c r="I555" s="250">
        <f t="shared" ref="I555:I557" si="200">G555-H555</f>
        <v>2498000</v>
      </c>
    </row>
    <row r="556" spans="1:9" s="97" customFormat="1" ht="15.6" x14ac:dyDescent="0.3">
      <c r="A556" s="101" t="s">
        <v>392</v>
      </c>
      <c r="B556" s="102" t="s">
        <v>566</v>
      </c>
      <c r="C556" s="103" t="s">
        <v>506</v>
      </c>
      <c r="D556" s="113" t="s">
        <v>475</v>
      </c>
      <c r="E556" s="105" t="s">
        <v>888</v>
      </c>
      <c r="F556" s="106">
        <v>200</v>
      </c>
      <c r="G556" s="251">
        <f>G557</f>
        <v>6245000</v>
      </c>
      <c r="H556" s="251">
        <f t="shared" si="199"/>
        <v>3747000</v>
      </c>
      <c r="I556" s="250">
        <f t="shared" si="200"/>
        <v>2498000</v>
      </c>
    </row>
    <row r="557" spans="1:9" s="97" customFormat="1" ht="30.6" x14ac:dyDescent="0.3">
      <c r="A557" s="101" t="s">
        <v>56</v>
      </c>
      <c r="B557" s="102" t="s">
        <v>566</v>
      </c>
      <c r="C557" s="103" t="s">
        <v>506</v>
      </c>
      <c r="D557" s="113" t="s">
        <v>475</v>
      </c>
      <c r="E557" s="105" t="s">
        <v>888</v>
      </c>
      <c r="F557" s="106">
        <v>240</v>
      </c>
      <c r="G557" s="251">
        <v>6245000</v>
      </c>
      <c r="H557" s="253">
        <v>3747000</v>
      </c>
      <c r="I557" s="250">
        <f t="shared" si="200"/>
        <v>2498000</v>
      </c>
    </row>
    <row r="558" spans="1:9" s="97" customFormat="1" ht="79.95" customHeight="1" x14ac:dyDescent="0.3">
      <c r="A558" s="122" t="s">
        <v>831</v>
      </c>
      <c r="B558" s="102" t="s">
        <v>566</v>
      </c>
      <c r="C558" s="103" t="s">
        <v>506</v>
      </c>
      <c r="D558" s="113" t="s">
        <v>475</v>
      </c>
      <c r="E558" s="105" t="s">
        <v>823</v>
      </c>
      <c r="F558" s="119"/>
      <c r="G558" s="260">
        <f>G562+G559</f>
        <v>1714900</v>
      </c>
      <c r="H558" s="260">
        <f t="shared" ref="H558:I558" si="201">H562+H559</f>
        <v>1352751.6600000001</v>
      </c>
      <c r="I558" s="260">
        <f t="shared" si="201"/>
        <v>362148.33999999997</v>
      </c>
    </row>
    <row r="559" spans="1:9" s="97" customFormat="1" ht="45.6" x14ac:dyDescent="0.3">
      <c r="A559" s="134" t="s">
        <v>635</v>
      </c>
      <c r="B559" s="102" t="s">
        <v>566</v>
      </c>
      <c r="C559" s="103" t="s">
        <v>506</v>
      </c>
      <c r="D559" s="113" t="s">
        <v>475</v>
      </c>
      <c r="E559" s="105" t="s">
        <v>827</v>
      </c>
      <c r="F559" s="106"/>
      <c r="G559" s="260">
        <f t="shared" ref="G559:H560" si="202">G560</f>
        <v>546900</v>
      </c>
      <c r="H559" s="260">
        <f t="shared" si="202"/>
        <v>355485</v>
      </c>
      <c r="I559" s="250">
        <f t="shared" ref="I559:I561" si="203">G559-H559</f>
        <v>191415</v>
      </c>
    </row>
    <row r="560" spans="1:9" s="97" customFormat="1" ht="30.6" x14ac:dyDescent="0.3">
      <c r="A560" s="101" t="s">
        <v>573</v>
      </c>
      <c r="B560" s="102" t="s">
        <v>566</v>
      </c>
      <c r="C560" s="103" t="s">
        <v>506</v>
      </c>
      <c r="D560" s="113" t="s">
        <v>475</v>
      </c>
      <c r="E560" s="105" t="s">
        <v>827</v>
      </c>
      <c r="F560" s="106">
        <v>600</v>
      </c>
      <c r="G560" s="260">
        <f t="shared" si="202"/>
        <v>546900</v>
      </c>
      <c r="H560" s="260">
        <f t="shared" si="202"/>
        <v>355485</v>
      </c>
      <c r="I560" s="250">
        <f t="shared" si="203"/>
        <v>191415</v>
      </c>
    </row>
    <row r="561" spans="1:9" s="97" customFormat="1" ht="15.6" x14ac:dyDescent="0.3">
      <c r="A561" s="101" t="s">
        <v>195</v>
      </c>
      <c r="B561" s="102" t="s">
        <v>566</v>
      </c>
      <c r="C561" s="103" t="s">
        <v>506</v>
      </c>
      <c r="D561" s="113" t="s">
        <v>475</v>
      </c>
      <c r="E561" s="105" t="s">
        <v>827</v>
      </c>
      <c r="F561" s="106">
        <v>610</v>
      </c>
      <c r="G561" s="260">
        <v>546900</v>
      </c>
      <c r="H561" s="250">
        <v>355485</v>
      </c>
      <c r="I561" s="250">
        <f t="shared" si="203"/>
        <v>191415</v>
      </c>
    </row>
    <row r="562" spans="1:9" s="97" customFormat="1" ht="45.6" x14ac:dyDescent="0.3">
      <c r="A562" s="134" t="s">
        <v>635</v>
      </c>
      <c r="B562" s="102" t="s">
        <v>566</v>
      </c>
      <c r="C562" s="103" t="s">
        <v>506</v>
      </c>
      <c r="D562" s="113" t="s">
        <v>475</v>
      </c>
      <c r="E562" s="105" t="s">
        <v>890</v>
      </c>
      <c r="F562" s="106"/>
      <c r="G562" s="260">
        <f t="shared" ref="G562:H563" si="204">G563</f>
        <v>1168000</v>
      </c>
      <c r="H562" s="260">
        <f t="shared" si="204"/>
        <v>997266.66</v>
      </c>
      <c r="I562" s="250">
        <f t="shared" si="193"/>
        <v>170733.33999999997</v>
      </c>
    </row>
    <row r="563" spans="1:9" s="97" customFormat="1" ht="30.6" x14ac:dyDescent="0.3">
      <c r="A563" s="101" t="s">
        <v>573</v>
      </c>
      <c r="B563" s="102" t="s">
        <v>566</v>
      </c>
      <c r="C563" s="103" t="s">
        <v>506</v>
      </c>
      <c r="D563" s="113" t="s">
        <v>475</v>
      </c>
      <c r="E563" s="105" t="s">
        <v>890</v>
      </c>
      <c r="F563" s="106">
        <v>600</v>
      </c>
      <c r="G563" s="260">
        <f t="shared" si="204"/>
        <v>1168000</v>
      </c>
      <c r="H563" s="260">
        <f t="shared" si="204"/>
        <v>997266.66</v>
      </c>
      <c r="I563" s="250">
        <f t="shared" si="193"/>
        <v>170733.33999999997</v>
      </c>
    </row>
    <row r="564" spans="1:9" s="97" customFormat="1" ht="15.6" x14ac:dyDescent="0.3">
      <c r="A564" s="101" t="s">
        <v>195</v>
      </c>
      <c r="B564" s="102" t="s">
        <v>566</v>
      </c>
      <c r="C564" s="103" t="s">
        <v>506</v>
      </c>
      <c r="D564" s="113" t="s">
        <v>475</v>
      </c>
      <c r="E564" s="105" t="s">
        <v>890</v>
      </c>
      <c r="F564" s="106">
        <v>610</v>
      </c>
      <c r="G564" s="260">
        <v>1168000</v>
      </c>
      <c r="H564" s="250">
        <v>997266.66</v>
      </c>
      <c r="I564" s="250">
        <f t="shared" si="193"/>
        <v>170733.33999999997</v>
      </c>
    </row>
    <row r="565" spans="1:9" s="97" customFormat="1" ht="30" x14ac:dyDescent="0.3">
      <c r="A565" s="189" t="s">
        <v>602</v>
      </c>
      <c r="B565" s="102" t="s">
        <v>566</v>
      </c>
      <c r="C565" s="103" t="s">
        <v>506</v>
      </c>
      <c r="D565" s="113" t="s">
        <v>475</v>
      </c>
      <c r="E565" s="105" t="s">
        <v>603</v>
      </c>
      <c r="F565" s="106"/>
      <c r="G565" s="250">
        <f>G566</f>
        <v>515463.92</v>
      </c>
      <c r="H565" s="250">
        <f t="shared" ref="H565" si="205">H566</f>
        <v>0</v>
      </c>
      <c r="I565" s="250">
        <f t="shared" si="193"/>
        <v>515463.92</v>
      </c>
    </row>
    <row r="566" spans="1:9" s="97" customFormat="1" ht="30" x14ac:dyDescent="0.3">
      <c r="A566" s="189" t="s">
        <v>604</v>
      </c>
      <c r="B566" s="102" t="s">
        <v>566</v>
      </c>
      <c r="C566" s="103" t="s">
        <v>506</v>
      </c>
      <c r="D566" s="113" t="s">
        <v>475</v>
      </c>
      <c r="E566" s="105" t="s">
        <v>605</v>
      </c>
      <c r="F566" s="106"/>
      <c r="G566" s="250">
        <f>G567+G570</f>
        <v>515463.92</v>
      </c>
      <c r="H566" s="250">
        <f t="shared" ref="H566:I566" si="206">H567+H570</f>
        <v>0</v>
      </c>
      <c r="I566" s="250">
        <f t="shared" si="206"/>
        <v>515463.92</v>
      </c>
    </row>
    <row r="567" spans="1:9" s="97" customFormat="1" ht="30.6" x14ac:dyDescent="0.3">
      <c r="A567" s="101" t="s">
        <v>627</v>
      </c>
      <c r="B567" s="102" t="s">
        <v>566</v>
      </c>
      <c r="C567" s="103" t="s">
        <v>506</v>
      </c>
      <c r="D567" s="113" t="s">
        <v>475</v>
      </c>
      <c r="E567" s="105" t="s">
        <v>636</v>
      </c>
      <c r="F567" s="106"/>
      <c r="G567" s="250">
        <f>G568</f>
        <v>500000</v>
      </c>
      <c r="H567" s="250">
        <f t="shared" ref="H567:H568" si="207">H568</f>
        <v>0</v>
      </c>
      <c r="I567" s="250">
        <f t="shared" si="193"/>
        <v>500000</v>
      </c>
    </row>
    <row r="568" spans="1:9" s="97" customFormat="1" ht="15.6" x14ac:dyDescent="0.3">
      <c r="A568" s="101" t="s">
        <v>392</v>
      </c>
      <c r="B568" s="102" t="s">
        <v>566</v>
      </c>
      <c r="C568" s="103" t="s">
        <v>506</v>
      </c>
      <c r="D568" s="113" t="s">
        <v>475</v>
      </c>
      <c r="E568" s="105" t="s">
        <v>636</v>
      </c>
      <c r="F568" s="106">
        <v>200</v>
      </c>
      <c r="G568" s="250">
        <f>G569</f>
        <v>500000</v>
      </c>
      <c r="H568" s="250">
        <f t="shared" si="207"/>
        <v>0</v>
      </c>
      <c r="I568" s="250">
        <f t="shared" si="193"/>
        <v>500000</v>
      </c>
    </row>
    <row r="569" spans="1:9" s="97" customFormat="1" ht="30.6" x14ac:dyDescent="0.3">
      <c r="A569" s="101" t="s">
        <v>56</v>
      </c>
      <c r="B569" s="102" t="s">
        <v>566</v>
      </c>
      <c r="C569" s="103" t="s">
        <v>506</v>
      </c>
      <c r="D569" s="113" t="s">
        <v>475</v>
      </c>
      <c r="E569" s="105" t="s">
        <v>636</v>
      </c>
      <c r="F569" s="106">
        <v>240</v>
      </c>
      <c r="G569" s="250">
        <v>500000</v>
      </c>
      <c r="H569" s="250">
        <f>H570+H573</f>
        <v>0</v>
      </c>
      <c r="I569" s="250">
        <f t="shared" si="193"/>
        <v>500000</v>
      </c>
    </row>
    <row r="570" spans="1:9" s="97" customFormat="1" ht="45.6" x14ac:dyDescent="0.3">
      <c r="A570" s="101" t="s">
        <v>637</v>
      </c>
      <c r="B570" s="102" t="s">
        <v>566</v>
      </c>
      <c r="C570" s="103" t="s">
        <v>506</v>
      </c>
      <c r="D570" s="113" t="s">
        <v>475</v>
      </c>
      <c r="E570" s="105" t="s">
        <v>638</v>
      </c>
      <c r="F570" s="106"/>
      <c r="G570" s="250">
        <f>G571</f>
        <v>15463.92</v>
      </c>
      <c r="H570" s="250">
        <f t="shared" ref="H570:H571" si="208">H571</f>
        <v>0</v>
      </c>
      <c r="I570" s="250">
        <f t="shared" si="193"/>
        <v>15463.92</v>
      </c>
    </row>
    <row r="571" spans="1:9" s="97" customFormat="1" ht="15.6" x14ac:dyDescent="0.3">
      <c r="A571" s="101" t="s">
        <v>392</v>
      </c>
      <c r="B571" s="102" t="s">
        <v>566</v>
      </c>
      <c r="C571" s="103" t="s">
        <v>506</v>
      </c>
      <c r="D571" s="113" t="s">
        <v>475</v>
      </c>
      <c r="E571" s="105" t="s">
        <v>638</v>
      </c>
      <c r="F571" s="106">
        <v>200</v>
      </c>
      <c r="G571" s="250">
        <f>G572</f>
        <v>15463.92</v>
      </c>
      <c r="H571" s="250">
        <f t="shared" si="208"/>
        <v>0</v>
      </c>
      <c r="I571" s="250">
        <f t="shared" si="193"/>
        <v>15463.92</v>
      </c>
    </row>
    <row r="572" spans="1:9" s="97" customFormat="1" ht="30.6" x14ac:dyDescent="0.3">
      <c r="A572" s="101" t="s">
        <v>56</v>
      </c>
      <c r="B572" s="102" t="s">
        <v>566</v>
      </c>
      <c r="C572" s="103" t="s">
        <v>506</v>
      </c>
      <c r="D572" s="113" t="s">
        <v>475</v>
      </c>
      <c r="E572" s="105" t="s">
        <v>638</v>
      </c>
      <c r="F572" s="106">
        <v>240</v>
      </c>
      <c r="G572" s="250">
        <v>15463.92</v>
      </c>
      <c r="H572" s="250">
        <v>0</v>
      </c>
      <c r="I572" s="250">
        <f t="shared" si="193"/>
        <v>15463.92</v>
      </c>
    </row>
    <row r="573" spans="1:9" s="97" customFormat="1" ht="30" customHeight="1" x14ac:dyDescent="0.3">
      <c r="A573" s="101" t="s">
        <v>799</v>
      </c>
      <c r="B573" s="205" t="s">
        <v>566</v>
      </c>
      <c r="C573" s="104" t="s">
        <v>506</v>
      </c>
      <c r="D573" s="104" t="s">
        <v>475</v>
      </c>
      <c r="E573" s="215" t="s">
        <v>794</v>
      </c>
      <c r="F573" s="215"/>
      <c r="G573" s="250">
        <f>G574</f>
        <v>2840000</v>
      </c>
      <c r="H573" s="250">
        <f t="shared" ref="H573:I575" si="209">H574</f>
        <v>0</v>
      </c>
      <c r="I573" s="250">
        <f t="shared" si="209"/>
        <v>2840000</v>
      </c>
    </row>
    <row r="574" spans="1:9" s="97" customFormat="1" ht="47.4" customHeight="1" x14ac:dyDescent="0.3">
      <c r="A574" s="101" t="s">
        <v>832</v>
      </c>
      <c r="B574" s="205"/>
      <c r="C574" s="104"/>
      <c r="D574" s="104"/>
      <c r="E574" s="215" t="s">
        <v>828</v>
      </c>
      <c r="F574" s="215"/>
      <c r="G574" s="250">
        <f>G575+G579</f>
        <v>2840000</v>
      </c>
      <c r="H574" s="250">
        <f t="shared" ref="H574:I574" si="210">H575+H579</f>
        <v>0</v>
      </c>
      <c r="I574" s="250">
        <f t="shared" si="210"/>
        <v>2840000</v>
      </c>
    </row>
    <row r="575" spans="1:9" s="97" customFormat="1" ht="31.95" customHeight="1" x14ac:dyDescent="0.3">
      <c r="A575" s="101" t="s">
        <v>833</v>
      </c>
      <c r="B575" s="205"/>
      <c r="C575" s="104"/>
      <c r="D575" s="104"/>
      <c r="E575" s="215" t="s">
        <v>829</v>
      </c>
      <c r="F575" s="215"/>
      <c r="G575" s="250">
        <f>G576</f>
        <v>2300000</v>
      </c>
      <c r="H575" s="250">
        <f t="shared" si="209"/>
        <v>0</v>
      </c>
      <c r="I575" s="250">
        <f t="shared" si="209"/>
        <v>2300000</v>
      </c>
    </row>
    <row r="576" spans="1:9" s="97" customFormat="1" ht="30.6" x14ac:dyDescent="0.3">
      <c r="A576" s="107" t="s">
        <v>834</v>
      </c>
      <c r="B576" s="102" t="s">
        <v>566</v>
      </c>
      <c r="C576" s="103" t="s">
        <v>506</v>
      </c>
      <c r="D576" s="113" t="s">
        <v>387</v>
      </c>
      <c r="E576" s="105" t="s">
        <v>830</v>
      </c>
      <c r="F576" s="106"/>
      <c r="G576" s="250">
        <f>G577</f>
        <v>2300000</v>
      </c>
      <c r="H576" s="250">
        <f t="shared" ref="H576:H577" si="211">H577</f>
        <v>0</v>
      </c>
      <c r="I576" s="250">
        <f t="shared" si="193"/>
        <v>2300000</v>
      </c>
    </row>
    <row r="577" spans="1:9" s="97" customFormat="1" ht="15.6" x14ac:dyDescent="0.3">
      <c r="A577" s="101" t="s">
        <v>392</v>
      </c>
      <c r="B577" s="102" t="s">
        <v>566</v>
      </c>
      <c r="C577" s="103" t="s">
        <v>506</v>
      </c>
      <c r="D577" s="113" t="s">
        <v>387</v>
      </c>
      <c r="E577" s="105" t="s">
        <v>830</v>
      </c>
      <c r="F577" s="106">
        <v>200</v>
      </c>
      <c r="G577" s="250">
        <f>G578</f>
        <v>2300000</v>
      </c>
      <c r="H577" s="250">
        <f t="shared" si="211"/>
        <v>0</v>
      </c>
      <c r="I577" s="250">
        <f t="shared" si="193"/>
        <v>2300000</v>
      </c>
    </row>
    <row r="578" spans="1:9" s="97" customFormat="1" ht="30.6" x14ac:dyDescent="0.3">
      <c r="A578" s="101" t="s">
        <v>56</v>
      </c>
      <c r="B578" s="102" t="s">
        <v>566</v>
      </c>
      <c r="C578" s="103" t="s">
        <v>506</v>
      </c>
      <c r="D578" s="113" t="s">
        <v>387</v>
      </c>
      <c r="E578" s="105" t="s">
        <v>830</v>
      </c>
      <c r="F578" s="106">
        <v>240</v>
      </c>
      <c r="G578" s="251">
        <v>2300000</v>
      </c>
      <c r="H578" s="253">
        <v>0</v>
      </c>
      <c r="I578" s="250">
        <f t="shared" si="193"/>
        <v>2300000</v>
      </c>
    </row>
    <row r="579" spans="1:9" s="97" customFormat="1" ht="65.400000000000006" customHeight="1" x14ac:dyDescent="0.3">
      <c r="A579" s="101" t="s">
        <v>837</v>
      </c>
      <c r="B579" s="205"/>
      <c r="C579" s="104"/>
      <c r="D579" s="104"/>
      <c r="E579" s="215" t="s">
        <v>835</v>
      </c>
      <c r="F579" s="215"/>
      <c r="G579" s="250">
        <f>G580</f>
        <v>540000</v>
      </c>
      <c r="H579" s="250">
        <f t="shared" ref="H579:H581" si="212">H580</f>
        <v>0</v>
      </c>
      <c r="I579" s="250">
        <f t="shared" ref="I579" si="213">I580</f>
        <v>540000</v>
      </c>
    </row>
    <row r="580" spans="1:9" s="97" customFormat="1" ht="68.400000000000006" customHeight="1" x14ac:dyDescent="0.3">
      <c r="A580" s="107" t="s">
        <v>838</v>
      </c>
      <c r="B580" s="102" t="s">
        <v>566</v>
      </c>
      <c r="C580" s="103" t="s">
        <v>506</v>
      </c>
      <c r="D580" s="113" t="s">
        <v>387</v>
      </c>
      <c r="E580" s="105" t="s">
        <v>836</v>
      </c>
      <c r="F580" s="106"/>
      <c r="G580" s="250">
        <f>G581</f>
        <v>540000</v>
      </c>
      <c r="H580" s="250">
        <f t="shared" si="212"/>
        <v>0</v>
      </c>
      <c r="I580" s="250">
        <f t="shared" ref="I580:I582" si="214">G580-H580</f>
        <v>540000</v>
      </c>
    </row>
    <row r="581" spans="1:9" s="97" customFormat="1" ht="15.6" x14ac:dyDescent="0.3">
      <c r="A581" s="101" t="s">
        <v>392</v>
      </c>
      <c r="B581" s="102" t="s">
        <v>566</v>
      </c>
      <c r="C581" s="103" t="s">
        <v>506</v>
      </c>
      <c r="D581" s="113" t="s">
        <v>387</v>
      </c>
      <c r="E581" s="105" t="s">
        <v>836</v>
      </c>
      <c r="F581" s="106">
        <v>200</v>
      </c>
      <c r="G581" s="250">
        <f>G582</f>
        <v>540000</v>
      </c>
      <c r="H581" s="250">
        <f t="shared" si="212"/>
        <v>0</v>
      </c>
      <c r="I581" s="250">
        <f t="shared" si="214"/>
        <v>540000</v>
      </c>
    </row>
    <row r="582" spans="1:9" s="97" customFormat="1" ht="30.6" x14ac:dyDescent="0.3">
      <c r="A582" s="101" t="s">
        <v>56</v>
      </c>
      <c r="B582" s="102" t="s">
        <v>566</v>
      </c>
      <c r="C582" s="103" t="s">
        <v>506</v>
      </c>
      <c r="D582" s="113" t="s">
        <v>387</v>
      </c>
      <c r="E582" s="105" t="s">
        <v>836</v>
      </c>
      <c r="F582" s="106">
        <v>240</v>
      </c>
      <c r="G582" s="251">
        <v>540000</v>
      </c>
      <c r="H582" s="253">
        <v>0</v>
      </c>
      <c r="I582" s="250">
        <f t="shared" si="214"/>
        <v>540000</v>
      </c>
    </row>
    <row r="583" spans="1:9" s="97" customFormat="1" ht="15.6" x14ac:dyDescent="0.3">
      <c r="A583" s="101" t="s">
        <v>401</v>
      </c>
      <c r="B583" s="102" t="s">
        <v>566</v>
      </c>
      <c r="C583" s="103" t="s">
        <v>506</v>
      </c>
      <c r="D583" s="113" t="s">
        <v>475</v>
      </c>
      <c r="E583" s="105" t="s">
        <v>402</v>
      </c>
      <c r="F583" s="106"/>
      <c r="G583" s="260">
        <f>G584</f>
        <v>176100</v>
      </c>
      <c r="H583" s="250">
        <f t="shared" ref="H583" si="215">H584</f>
        <v>59973.929999999993</v>
      </c>
      <c r="I583" s="250">
        <f t="shared" si="193"/>
        <v>116126.07</v>
      </c>
    </row>
    <row r="584" spans="1:9" s="97" customFormat="1" ht="15.6" x14ac:dyDescent="0.3">
      <c r="A584" s="101" t="s">
        <v>639</v>
      </c>
      <c r="B584" s="102" t="s">
        <v>566</v>
      </c>
      <c r="C584" s="103" t="s">
        <v>506</v>
      </c>
      <c r="D584" s="113" t="s">
        <v>475</v>
      </c>
      <c r="E584" s="105" t="s">
        <v>404</v>
      </c>
      <c r="F584" s="106"/>
      <c r="G584" s="255">
        <f>G590+G585</f>
        <v>176100</v>
      </c>
      <c r="H584" s="255">
        <f t="shared" ref="H584" si="216">H590+H585</f>
        <v>59973.929999999993</v>
      </c>
      <c r="I584" s="250">
        <f t="shared" si="193"/>
        <v>116126.07</v>
      </c>
    </row>
    <row r="585" spans="1:9" s="97" customFormat="1" ht="120.6" x14ac:dyDescent="0.3">
      <c r="A585" s="101" t="s">
        <v>640</v>
      </c>
      <c r="B585" s="102" t="s">
        <v>566</v>
      </c>
      <c r="C585" s="103" t="s">
        <v>506</v>
      </c>
      <c r="D585" s="113" t="s">
        <v>475</v>
      </c>
      <c r="E585" s="105" t="s">
        <v>641</v>
      </c>
      <c r="F585" s="106"/>
      <c r="G585" s="255">
        <f>G586+G588</f>
        <v>132000</v>
      </c>
      <c r="H585" s="255">
        <f t="shared" ref="H585" si="217">H586+H588</f>
        <v>59344.84</v>
      </c>
      <c r="I585" s="250">
        <f t="shared" si="193"/>
        <v>72655.16</v>
      </c>
    </row>
    <row r="586" spans="1:9" s="97" customFormat="1" ht="45.6" x14ac:dyDescent="0.3">
      <c r="A586" s="101" t="s">
        <v>409</v>
      </c>
      <c r="B586" s="102" t="s">
        <v>566</v>
      </c>
      <c r="C586" s="103" t="s">
        <v>506</v>
      </c>
      <c r="D586" s="113" t="s">
        <v>475</v>
      </c>
      <c r="E586" s="105" t="s">
        <v>641</v>
      </c>
      <c r="F586" s="106">
        <v>100</v>
      </c>
      <c r="G586" s="255">
        <f>G587</f>
        <v>117000</v>
      </c>
      <c r="H586" s="255">
        <f t="shared" ref="H586" si="218">H587</f>
        <v>59344.84</v>
      </c>
      <c r="I586" s="250">
        <f t="shared" si="193"/>
        <v>57655.16</v>
      </c>
    </row>
    <row r="587" spans="1:9" s="97" customFormat="1" ht="15.6" x14ac:dyDescent="0.3">
      <c r="A587" s="101" t="s">
        <v>63</v>
      </c>
      <c r="B587" s="102" t="s">
        <v>566</v>
      </c>
      <c r="C587" s="103" t="s">
        <v>506</v>
      </c>
      <c r="D587" s="113" t="s">
        <v>475</v>
      </c>
      <c r="E587" s="105" t="s">
        <v>641</v>
      </c>
      <c r="F587" s="106">
        <v>110</v>
      </c>
      <c r="G587" s="255">
        <v>117000</v>
      </c>
      <c r="H587" s="253">
        <v>59344.84</v>
      </c>
      <c r="I587" s="250">
        <f t="shared" si="193"/>
        <v>57655.16</v>
      </c>
    </row>
    <row r="588" spans="1:9" s="97" customFormat="1" ht="15.6" x14ac:dyDescent="0.3">
      <c r="A588" s="107" t="s">
        <v>392</v>
      </c>
      <c r="B588" s="102" t="s">
        <v>566</v>
      </c>
      <c r="C588" s="103" t="s">
        <v>506</v>
      </c>
      <c r="D588" s="113" t="s">
        <v>475</v>
      </c>
      <c r="E588" s="105" t="s">
        <v>641</v>
      </c>
      <c r="F588" s="106">
        <v>200</v>
      </c>
      <c r="G588" s="260">
        <f>G589</f>
        <v>15000</v>
      </c>
      <c r="H588" s="260">
        <f t="shared" ref="H588" si="219">H589</f>
        <v>0</v>
      </c>
      <c r="I588" s="250">
        <f t="shared" si="193"/>
        <v>15000</v>
      </c>
    </row>
    <row r="589" spans="1:9" s="97" customFormat="1" ht="30.6" x14ac:dyDescent="0.3">
      <c r="A589" s="101" t="s">
        <v>56</v>
      </c>
      <c r="B589" s="102" t="s">
        <v>566</v>
      </c>
      <c r="C589" s="103" t="s">
        <v>506</v>
      </c>
      <c r="D589" s="113" t="s">
        <v>475</v>
      </c>
      <c r="E589" s="105" t="s">
        <v>641</v>
      </c>
      <c r="F589" s="106">
        <v>240</v>
      </c>
      <c r="G589" s="255">
        <v>15000</v>
      </c>
      <c r="H589" s="253">
        <v>0</v>
      </c>
      <c r="I589" s="250">
        <f t="shared" si="193"/>
        <v>15000</v>
      </c>
    </row>
    <row r="590" spans="1:9" s="97" customFormat="1" ht="60.6" x14ac:dyDescent="0.3">
      <c r="A590" s="101" t="s">
        <v>642</v>
      </c>
      <c r="B590" s="102" t="s">
        <v>566</v>
      </c>
      <c r="C590" s="103" t="s">
        <v>506</v>
      </c>
      <c r="D590" s="113" t="s">
        <v>475</v>
      </c>
      <c r="E590" s="167" t="s">
        <v>643</v>
      </c>
      <c r="F590" s="106"/>
      <c r="G590" s="260">
        <f>G591+G593</f>
        <v>44100</v>
      </c>
      <c r="H590" s="260">
        <f t="shared" ref="H590" si="220">H591+H593</f>
        <v>629.09</v>
      </c>
      <c r="I590" s="250">
        <f t="shared" si="193"/>
        <v>43470.91</v>
      </c>
    </row>
    <row r="591" spans="1:9" s="97" customFormat="1" ht="45.6" x14ac:dyDescent="0.3">
      <c r="A591" s="107" t="s">
        <v>409</v>
      </c>
      <c r="B591" s="102" t="s">
        <v>566</v>
      </c>
      <c r="C591" s="103" t="s">
        <v>506</v>
      </c>
      <c r="D591" s="113" t="s">
        <v>475</v>
      </c>
      <c r="E591" s="167" t="s">
        <v>643</v>
      </c>
      <c r="F591" s="106">
        <v>100</v>
      </c>
      <c r="G591" s="260">
        <f>G592</f>
        <v>33800</v>
      </c>
      <c r="H591" s="260">
        <f t="shared" ref="H591" si="221">H592</f>
        <v>0</v>
      </c>
      <c r="I591" s="250">
        <f t="shared" si="193"/>
        <v>33800</v>
      </c>
    </row>
    <row r="592" spans="1:9" s="97" customFormat="1" ht="15.6" x14ac:dyDescent="0.3">
      <c r="A592" s="101" t="s">
        <v>63</v>
      </c>
      <c r="B592" s="102" t="s">
        <v>566</v>
      </c>
      <c r="C592" s="103" t="s">
        <v>506</v>
      </c>
      <c r="D592" s="113" t="s">
        <v>475</v>
      </c>
      <c r="E592" s="105" t="s">
        <v>643</v>
      </c>
      <c r="F592" s="106">
        <v>110</v>
      </c>
      <c r="G592" s="255">
        <v>33800</v>
      </c>
      <c r="H592" s="255">
        <v>0</v>
      </c>
      <c r="I592" s="250">
        <f t="shared" si="193"/>
        <v>33800</v>
      </c>
    </row>
    <row r="593" spans="1:9" s="97" customFormat="1" ht="15.6" x14ac:dyDescent="0.3">
      <c r="A593" s="107" t="s">
        <v>392</v>
      </c>
      <c r="B593" s="102" t="s">
        <v>566</v>
      </c>
      <c r="C593" s="103" t="s">
        <v>506</v>
      </c>
      <c r="D593" s="113" t="s">
        <v>475</v>
      </c>
      <c r="E593" s="167" t="s">
        <v>643</v>
      </c>
      <c r="F593" s="106">
        <v>200</v>
      </c>
      <c r="G593" s="260">
        <f>G594</f>
        <v>10300</v>
      </c>
      <c r="H593" s="260">
        <f t="shared" ref="H593" si="222">H594</f>
        <v>629.09</v>
      </c>
      <c r="I593" s="250">
        <f t="shared" si="193"/>
        <v>9670.91</v>
      </c>
    </row>
    <row r="594" spans="1:9" s="97" customFormat="1" ht="30.6" x14ac:dyDescent="0.3">
      <c r="A594" s="101" t="s">
        <v>56</v>
      </c>
      <c r="B594" s="102" t="s">
        <v>566</v>
      </c>
      <c r="C594" s="103" t="s">
        <v>506</v>
      </c>
      <c r="D594" s="113" t="s">
        <v>475</v>
      </c>
      <c r="E594" s="105" t="s">
        <v>643</v>
      </c>
      <c r="F594" s="106">
        <v>240</v>
      </c>
      <c r="G594" s="255">
        <v>10300</v>
      </c>
      <c r="H594" s="255">
        <v>629.09</v>
      </c>
      <c r="I594" s="250">
        <f t="shared" si="193"/>
        <v>9670.91</v>
      </c>
    </row>
    <row r="595" spans="1:9" s="97" customFormat="1" ht="15.6" x14ac:dyDescent="0.3">
      <c r="A595" s="101" t="s">
        <v>381</v>
      </c>
      <c r="B595" s="102" t="s">
        <v>566</v>
      </c>
      <c r="C595" s="103" t="s">
        <v>506</v>
      </c>
      <c r="D595" s="113" t="s">
        <v>475</v>
      </c>
      <c r="E595" s="105" t="s">
        <v>382</v>
      </c>
      <c r="F595" s="106"/>
      <c r="G595" s="255">
        <f>G596+G601</f>
        <v>3560700</v>
      </c>
      <c r="H595" s="255">
        <f t="shared" ref="H595:I595" si="223">H596+H601</f>
        <v>1755648.68</v>
      </c>
      <c r="I595" s="251">
        <f t="shared" si="223"/>
        <v>1805051.32</v>
      </c>
    </row>
    <row r="596" spans="1:9" s="97" customFormat="1" ht="15.6" x14ac:dyDescent="0.3">
      <c r="A596" s="101" t="s">
        <v>644</v>
      </c>
      <c r="B596" s="102" t="s">
        <v>566</v>
      </c>
      <c r="C596" s="103" t="s">
        <v>506</v>
      </c>
      <c r="D596" s="113" t="s">
        <v>475</v>
      </c>
      <c r="E596" s="105" t="s">
        <v>416</v>
      </c>
      <c r="F596" s="106"/>
      <c r="G596" s="255">
        <f>G597+G599</f>
        <v>3560700</v>
      </c>
      <c r="H596" s="255">
        <f t="shared" ref="H596:I596" si="224">H597+H599</f>
        <v>1755648.68</v>
      </c>
      <c r="I596" s="251">
        <f t="shared" si="224"/>
        <v>1805051.32</v>
      </c>
    </row>
    <row r="597" spans="1:9" s="97" customFormat="1" ht="45.6" x14ac:dyDescent="0.3">
      <c r="A597" s="101" t="s">
        <v>409</v>
      </c>
      <c r="B597" s="102" t="s">
        <v>566</v>
      </c>
      <c r="C597" s="103" t="s">
        <v>506</v>
      </c>
      <c r="D597" s="113" t="s">
        <v>475</v>
      </c>
      <c r="E597" s="105" t="s">
        <v>416</v>
      </c>
      <c r="F597" s="106">
        <v>100</v>
      </c>
      <c r="G597" s="255">
        <f>G598</f>
        <v>3560700</v>
      </c>
      <c r="H597" s="251">
        <f t="shared" ref="H597" si="225">H598</f>
        <v>1755648.68</v>
      </c>
      <c r="I597" s="250">
        <f t="shared" si="193"/>
        <v>1805051.32</v>
      </c>
    </row>
    <row r="598" spans="1:9" s="97" customFormat="1" ht="15.6" x14ac:dyDescent="0.3">
      <c r="A598" s="101" t="s">
        <v>645</v>
      </c>
      <c r="B598" s="102" t="s">
        <v>566</v>
      </c>
      <c r="C598" s="103" t="s">
        <v>506</v>
      </c>
      <c r="D598" s="113" t="s">
        <v>475</v>
      </c>
      <c r="E598" s="105" t="s">
        <v>416</v>
      </c>
      <c r="F598" s="106">
        <v>120</v>
      </c>
      <c r="G598" s="255">
        <v>3560700</v>
      </c>
      <c r="H598" s="253">
        <v>1755648.68</v>
      </c>
      <c r="I598" s="250">
        <f t="shared" si="193"/>
        <v>1805051.32</v>
      </c>
    </row>
    <row r="599" spans="1:9" s="97" customFormat="1" ht="15.6" x14ac:dyDescent="0.3">
      <c r="A599" s="107" t="s">
        <v>392</v>
      </c>
      <c r="B599" s="102" t="s">
        <v>566</v>
      </c>
      <c r="C599" s="103" t="s">
        <v>506</v>
      </c>
      <c r="D599" s="113" t="s">
        <v>475</v>
      </c>
      <c r="E599" s="105" t="s">
        <v>416</v>
      </c>
      <c r="F599" s="106">
        <v>200</v>
      </c>
      <c r="G599" s="255">
        <f>G600</f>
        <v>0</v>
      </c>
      <c r="H599" s="253">
        <f>H600</f>
        <v>0</v>
      </c>
      <c r="I599" s="250">
        <f>I600</f>
        <v>0</v>
      </c>
    </row>
    <row r="600" spans="1:9" s="97" customFormat="1" ht="30.6" x14ac:dyDescent="0.3">
      <c r="A600" s="101" t="s">
        <v>56</v>
      </c>
      <c r="B600" s="102" t="s">
        <v>566</v>
      </c>
      <c r="C600" s="103" t="s">
        <v>506</v>
      </c>
      <c r="D600" s="113" t="s">
        <v>475</v>
      </c>
      <c r="E600" s="105" t="s">
        <v>416</v>
      </c>
      <c r="F600" s="106">
        <v>240</v>
      </c>
      <c r="G600" s="255">
        <v>0</v>
      </c>
      <c r="H600" s="253">
        <v>0</v>
      </c>
      <c r="I600" s="250">
        <f>G600-H600</f>
        <v>0</v>
      </c>
    </row>
    <row r="601" spans="1:9" s="97" customFormat="1" ht="30.6" x14ac:dyDescent="0.3">
      <c r="A601" s="101" t="s">
        <v>421</v>
      </c>
      <c r="B601" s="102" t="s">
        <v>566</v>
      </c>
      <c r="C601" s="103" t="s">
        <v>506</v>
      </c>
      <c r="D601" s="113" t="s">
        <v>475</v>
      </c>
      <c r="E601" s="105" t="s">
        <v>422</v>
      </c>
      <c r="F601" s="106"/>
      <c r="G601" s="255">
        <f t="shared" ref="G601:I602" si="226">G602</f>
        <v>0</v>
      </c>
      <c r="H601" s="253">
        <f t="shared" si="226"/>
        <v>0</v>
      </c>
      <c r="I601" s="250">
        <f t="shared" si="226"/>
        <v>0</v>
      </c>
    </row>
    <row r="602" spans="1:9" s="97" customFormat="1" ht="15.6" x14ac:dyDescent="0.3">
      <c r="A602" s="101" t="s">
        <v>82</v>
      </c>
      <c r="B602" s="102" t="s">
        <v>566</v>
      </c>
      <c r="C602" s="103" t="s">
        <v>506</v>
      </c>
      <c r="D602" s="113" t="s">
        <v>475</v>
      </c>
      <c r="E602" s="105" t="s">
        <v>422</v>
      </c>
      <c r="F602" s="106">
        <v>800</v>
      </c>
      <c r="G602" s="255">
        <f t="shared" si="226"/>
        <v>0</v>
      </c>
      <c r="H602" s="253">
        <f t="shared" si="226"/>
        <v>0</v>
      </c>
      <c r="I602" s="250">
        <f t="shared" si="226"/>
        <v>0</v>
      </c>
    </row>
    <row r="603" spans="1:9" s="97" customFormat="1" ht="15.6" x14ac:dyDescent="0.3">
      <c r="A603" s="101" t="s">
        <v>88</v>
      </c>
      <c r="B603" s="102" t="s">
        <v>566</v>
      </c>
      <c r="C603" s="103" t="s">
        <v>506</v>
      </c>
      <c r="D603" s="113" t="s">
        <v>475</v>
      </c>
      <c r="E603" s="105" t="s">
        <v>422</v>
      </c>
      <c r="F603" s="106">
        <v>850</v>
      </c>
      <c r="G603" s="255">
        <v>0</v>
      </c>
      <c r="H603" s="253">
        <v>0</v>
      </c>
      <c r="I603" s="250">
        <f>G603-H603</f>
        <v>0</v>
      </c>
    </row>
    <row r="604" spans="1:9" s="97" customFormat="1" ht="15.6" x14ac:dyDescent="0.3">
      <c r="A604" s="101" t="s">
        <v>459</v>
      </c>
      <c r="B604" s="102" t="s">
        <v>566</v>
      </c>
      <c r="C604" s="103" t="s">
        <v>506</v>
      </c>
      <c r="D604" s="113" t="s">
        <v>475</v>
      </c>
      <c r="E604" s="105" t="s">
        <v>460</v>
      </c>
      <c r="F604" s="119"/>
      <c r="G604" s="255">
        <f>G605</f>
        <v>20277816.48</v>
      </c>
      <c r="H604" s="251">
        <f t="shared" ref="H604" si="227">H605</f>
        <v>6882660.2800000003</v>
      </c>
      <c r="I604" s="250">
        <f t="shared" si="193"/>
        <v>13395156.199999999</v>
      </c>
    </row>
    <row r="605" spans="1:9" s="97" customFormat="1" ht="15.6" x14ac:dyDescent="0.3">
      <c r="A605" s="107" t="s">
        <v>461</v>
      </c>
      <c r="B605" s="109" t="s">
        <v>566</v>
      </c>
      <c r="C605" s="110" t="s">
        <v>506</v>
      </c>
      <c r="D605" s="111" t="s">
        <v>475</v>
      </c>
      <c r="E605" s="112" t="s">
        <v>462</v>
      </c>
      <c r="F605" s="96"/>
      <c r="G605" s="260">
        <f>G606+G608+G612+G610</f>
        <v>20277816.48</v>
      </c>
      <c r="H605" s="260">
        <f t="shared" ref="H605:I605" si="228">H606+H608+H612+H610</f>
        <v>6882660.2800000003</v>
      </c>
      <c r="I605" s="260">
        <f t="shared" si="228"/>
        <v>13395156.199999999</v>
      </c>
    </row>
    <row r="606" spans="1:9" s="97" customFormat="1" ht="45.6" x14ac:dyDescent="0.3">
      <c r="A606" s="101" t="s">
        <v>42</v>
      </c>
      <c r="B606" s="102" t="s">
        <v>566</v>
      </c>
      <c r="C606" s="103" t="s">
        <v>506</v>
      </c>
      <c r="D606" s="113" t="s">
        <v>475</v>
      </c>
      <c r="E606" s="105" t="s">
        <v>462</v>
      </c>
      <c r="F606" s="106">
        <v>100</v>
      </c>
      <c r="G606" s="255">
        <f>G607</f>
        <v>17597700</v>
      </c>
      <c r="H606" s="251">
        <f t="shared" ref="H606" si="229">H607</f>
        <v>6025359.6200000001</v>
      </c>
      <c r="I606" s="250">
        <f t="shared" si="193"/>
        <v>11572340.379999999</v>
      </c>
    </row>
    <row r="607" spans="1:9" s="97" customFormat="1" ht="15.6" x14ac:dyDescent="0.3">
      <c r="A607" s="101" t="s">
        <v>63</v>
      </c>
      <c r="B607" s="102" t="s">
        <v>566</v>
      </c>
      <c r="C607" s="103" t="s">
        <v>506</v>
      </c>
      <c r="D607" s="113" t="s">
        <v>475</v>
      </c>
      <c r="E607" s="105" t="s">
        <v>462</v>
      </c>
      <c r="F607" s="106">
        <v>110</v>
      </c>
      <c r="G607" s="255">
        <v>17597700</v>
      </c>
      <c r="H607" s="253">
        <v>6025359.6200000001</v>
      </c>
      <c r="I607" s="250">
        <f t="shared" si="193"/>
        <v>11572340.379999999</v>
      </c>
    </row>
    <row r="608" spans="1:9" s="97" customFormat="1" ht="15.6" x14ac:dyDescent="0.3">
      <c r="A608" s="101" t="s">
        <v>392</v>
      </c>
      <c r="B608" s="102" t="s">
        <v>566</v>
      </c>
      <c r="C608" s="103" t="s">
        <v>506</v>
      </c>
      <c r="D608" s="113" t="s">
        <v>475</v>
      </c>
      <c r="E608" s="105" t="s">
        <v>462</v>
      </c>
      <c r="F608" s="106">
        <v>200</v>
      </c>
      <c r="G608" s="255">
        <f>G609</f>
        <v>2677524.16</v>
      </c>
      <c r="H608" s="251">
        <f t="shared" ref="H608" si="230">H609</f>
        <v>854708.34</v>
      </c>
      <c r="I608" s="250">
        <f t="shared" si="193"/>
        <v>1822815.8200000003</v>
      </c>
    </row>
    <row r="609" spans="1:9" s="97" customFormat="1" ht="30.6" x14ac:dyDescent="0.3">
      <c r="A609" s="101" t="s">
        <v>56</v>
      </c>
      <c r="B609" s="102" t="s">
        <v>566</v>
      </c>
      <c r="C609" s="103" t="s">
        <v>506</v>
      </c>
      <c r="D609" s="113" t="s">
        <v>475</v>
      </c>
      <c r="E609" s="105" t="s">
        <v>462</v>
      </c>
      <c r="F609" s="106">
        <v>240</v>
      </c>
      <c r="G609" s="255">
        <v>2677524.16</v>
      </c>
      <c r="H609" s="253">
        <v>854708.34</v>
      </c>
      <c r="I609" s="250">
        <f t="shared" si="193"/>
        <v>1822815.8200000003</v>
      </c>
    </row>
    <row r="610" spans="1:9" s="97" customFormat="1" ht="15.6" x14ac:dyDescent="0.3">
      <c r="A610" s="101" t="s">
        <v>82</v>
      </c>
      <c r="B610" s="102" t="s">
        <v>566</v>
      </c>
      <c r="C610" s="103" t="s">
        <v>506</v>
      </c>
      <c r="D610" s="113" t="s">
        <v>475</v>
      </c>
      <c r="E610" s="105" t="s">
        <v>462</v>
      </c>
      <c r="F610" s="123">
        <v>800</v>
      </c>
      <c r="G610" s="255">
        <f>G611</f>
        <v>2500</v>
      </c>
      <c r="H610" s="253">
        <f>H611</f>
        <v>2500</v>
      </c>
      <c r="I610" s="250">
        <f>I611</f>
        <v>0</v>
      </c>
    </row>
    <row r="611" spans="1:9" s="97" customFormat="1" ht="15.6" x14ac:dyDescent="0.3">
      <c r="A611" s="101" t="s">
        <v>88</v>
      </c>
      <c r="B611" s="102" t="s">
        <v>566</v>
      </c>
      <c r="C611" s="103" t="s">
        <v>506</v>
      </c>
      <c r="D611" s="113" t="s">
        <v>475</v>
      </c>
      <c r="E611" s="105" t="s">
        <v>462</v>
      </c>
      <c r="F611" s="123">
        <v>850</v>
      </c>
      <c r="G611" s="255">
        <v>2500</v>
      </c>
      <c r="H611" s="253">
        <v>2500</v>
      </c>
      <c r="I611" s="250">
        <f>G611-H611</f>
        <v>0</v>
      </c>
    </row>
    <row r="612" spans="1:9" s="97" customFormat="1" ht="32.4" customHeight="1" x14ac:dyDescent="0.3">
      <c r="A612" s="101" t="s">
        <v>741</v>
      </c>
      <c r="B612" s="102" t="s">
        <v>566</v>
      </c>
      <c r="C612" s="103" t="s">
        <v>506</v>
      </c>
      <c r="D612" s="113" t="s">
        <v>475</v>
      </c>
      <c r="E612" s="105" t="s">
        <v>742</v>
      </c>
      <c r="F612" s="123"/>
      <c r="G612" s="255">
        <f>G613</f>
        <v>92.32</v>
      </c>
      <c r="H612" s="251">
        <f t="shared" ref="H612:H613" si="231">H613</f>
        <v>92.32</v>
      </c>
      <c r="I612" s="250">
        <f t="shared" si="193"/>
        <v>0</v>
      </c>
    </row>
    <row r="613" spans="1:9" s="97" customFormat="1" ht="15.6" x14ac:dyDescent="0.3">
      <c r="A613" s="101" t="s">
        <v>82</v>
      </c>
      <c r="B613" s="102" t="s">
        <v>566</v>
      </c>
      <c r="C613" s="103" t="s">
        <v>506</v>
      </c>
      <c r="D613" s="113" t="s">
        <v>475</v>
      </c>
      <c r="E613" s="105" t="s">
        <v>742</v>
      </c>
      <c r="F613" s="123">
        <v>800</v>
      </c>
      <c r="G613" s="255">
        <f>G614</f>
        <v>92.32</v>
      </c>
      <c r="H613" s="255">
        <f t="shared" si="231"/>
        <v>92.32</v>
      </c>
      <c r="I613" s="250">
        <f t="shared" si="193"/>
        <v>0</v>
      </c>
    </row>
    <row r="614" spans="1:9" s="97" customFormat="1" ht="15.6" x14ac:dyDescent="0.3">
      <c r="A614" s="101" t="s">
        <v>88</v>
      </c>
      <c r="B614" s="102" t="s">
        <v>566</v>
      </c>
      <c r="C614" s="103" t="s">
        <v>506</v>
      </c>
      <c r="D614" s="113" t="s">
        <v>475</v>
      </c>
      <c r="E614" s="105" t="s">
        <v>742</v>
      </c>
      <c r="F614" s="106">
        <v>850</v>
      </c>
      <c r="G614" s="255">
        <v>92.32</v>
      </c>
      <c r="H614" s="253">
        <v>92.32</v>
      </c>
      <c r="I614" s="250">
        <f t="shared" si="193"/>
        <v>0</v>
      </c>
    </row>
    <row r="615" spans="1:9" s="97" customFormat="1" ht="15.6" x14ac:dyDescent="0.3">
      <c r="A615" s="114" t="s">
        <v>520</v>
      </c>
      <c r="B615" s="115" t="s">
        <v>566</v>
      </c>
      <c r="C615" s="116">
        <v>10</v>
      </c>
      <c r="D615" s="117"/>
      <c r="E615" s="118"/>
      <c r="F615" s="119"/>
      <c r="G615" s="254">
        <f t="shared" ref="G615:H623" si="232">G616</f>
        <v>208500</v>
      </c>
      <c r="H615" s="254">
        <f t="shared" si="232"/>
        <v>25740</v>
      </c>
      <c r="I615" s="249">
        <f t="shared" si="193"/>
        <v>182760</v>
      </c>
    </row>
    <row r="616" spans="1:9" s="97" customFormat="1" ht="15.6" x14ac:dyDescent="0.3">
      <c r="A616" s="114" t="s">
        <v>297</v>
      </c>
      <c r="B616" s="115" t="s">
        <v>566</v>
      </c>
      <c r="C616" s="116">
        <v>10</v>
      </c>
      <c r="D616" s="117" t="s">
        <v>394</v>
      </c>
      <c r="E616" s="105"/>
      <c r="F616" s="106"/>
      <c r="G616" s="262">
        <f t="shared" si="232"/>
        <v>208500</v>
      </c>
      <c r="H616" s="262">
        <f t="shared" si="232"/>
        <v>25740</v>
      </c>
      <c r="I616" s="249">
        <f t="shared" si="193"/>
        <v>182760</v>
      </c>
    </row>
    <row r="617" spans="1:9" s="97" customFormat="1" ht="15.6" x14ac:dyDescent="0.3">
      <c r="A617" s="101" t="s">
        <v>648</v>
      </c>
      <c r="B617" s="102" t="s">
        <v>566</v>
      </c>
      <c r="C617" s="103">
        <v>10</v>
      </c>
      <c r="D617" s="113" t="s">
        <v>394</v>
      </c>
      <c r="E617" s="105" t="s">
        <v>402</v>
      </c>
      <c r="F617" s="106"/>
      <c r="G617" s="260">
        <f t="shared" si="232"/>
        <v>208500</v>
      </c>
      <c r="H617" s="260">
        <f t="shared" si="232"/>
        <v>25740</v>
      </c>
      <c r="I617" s="250">
        <f t="shared" si="193"/>
        <v>182760</v>
      </c>
    </row>
    <row r="618" spans="1:9" s="97" customFormat="1" ht="15.6" x14ac:dyDescent="0.3">
      <c r="A618" s="101" t="s">
        <v>403</v>
      </c>
      <c r="B618" s="102" t="s">
        <v>566</v>
      </c>
      <c r="C618" s="103">
        <v>10</v>
      </c>
      <c r="D618" s="113" t="s">
        <v>394</v>
      </c>
      <c r="E618" s="105" t="s">
        <v>404</v>
      </c>
      <c r="F618" s="106"/>
      <c r="G618" s="260">
        <f>G622+G619</f>
        <v>208500</v>
      </c>
      <c r="H618" s="260">
        <f t="shared" ref="H618:I618" si="233">H622+H619</f>
        <v>25740</v>
      </c>
      <c r="I618" s="260">
        <f t="shared" si="233"/>
        <v>182760</v>
      </c>
    </row>
    <row r="619" spans="1:9" s="97" customFormat="1" ht="75.599999999999994" x14ac:dyDescent="0.3">
      <c r="A619" s="101" t="s">
        <v>766</v>
      </c>
      <c r="B619" s="102" t="s">
        <v>566</v>
      </c>
      <c r="C619" s="103">
        <v>10</v>
      </c>
      <c r="D619" s="113" t="s">
        <v>394</v>
      </c>
      <c r="E619" s="105" t="s">
        <v>765</v>
      </c>
      <c r="F619" s="106"/>
      <c r="G619" s="260">
        <f t="shared" si="232"/>
        <v>49200</v>
      </c>
      <c r="H619" s="260">
        <f t="shared" si="232"/>
        <v>14740</v>
      </c>
      <c r="I619" s="250">
        <f t="shared" ref="I619:I621" si="234">G619-H619</f>
        <v>34460</v>
      </c>
    </row>
    <row r="620" spans="1:9" s="97" customFormat="1" ht="30.6" x14ac:dyDescent="0.3">
      <c r="A620" s="101" t="s">
        <v>573</v>
      </c>
      <c r="B620" s="102" t="s">
        <v>566</v>
      </c>
      <c r="C620" s="103">
        <v>10</v>
      </c>
      <c r="D620" s="113" t="s">
        <v>394</v>
      </c>
      <c r="E620" s="105" t="s">
        <v>765</v>
      </c>
      <c r="F620" s="106">
        <v>600</v>
      </c>
      <c r="G620" s="260">
        <f t="shared" si="232"/>
        <v>49200</v>
      </c>
      <c r="H620" s="260">
        <f t="shared" si="232"/>
        <v>14740</v>
      </c>
      <c r="I620" s="250">
        <f t="shared" si="234"/>
        <v>34460</v>
      </c>
    </row>
    <row r="621" spans="1:9" s="97" customFormat="1" ht="15.6" x14ac:dyDescent="0.3">
      <c r="A621" s="101" t="s">
        <v>195</v>
      </c>
      <c r="B621" s="102" t="s">
        <v>566</v>
      </c>
      <c r="C621" s="103">
        <v>10</v>
      </c>
      <c r="D621" s="113" t="s">
        <v>394</v>
      </c>
      <c r="E621" s="105" t="s">
        <v>765</v>
      </c>
      <c r="F621" s="106">
        <v>610</v>
      </c>
      <c r="G621" s="255">
        <v>49200</v>
      </c>
      <c r="H621" s="253">
        <v>14740</v>
      </c>
      <c r="I621" s="250">
        <f t="shared" si="234"/>
        <v>34460</v>
      </c>
    </row>
    <row r="622" spans="1:9" s="97" customFormat="1" ht="45.6" x14ac:dyDescent="0.3">
      <c r="A622" s="101" t="s">
        <v>649</v>
      </c>
      <c r="B622" s="102" t="s">
        <v>566</v>
      </c>
      <c r="C622" s="103">
        <v>10</v>
      </c>
      <c r="D622" s="113" t="s">
        <v>394</v>
      </c>
      <c r="E622" s="105" t="s">
        <v>650</v>
      </c>
      <c r="F622" s="106"/>
      <c r="G622" s="260">
        <f t="shared" si="232"/>
        <v>159300</v>
      </c>
      <c r="H622" s="260">
        <f t="shared" si="232"/>
        <v>11000</v>
      </c>
      <c r="I622" s="250">
        <f t="shared" si="193"/>
        <v>148300</v>
      </c>
    </row>
    <row r="623" spans="1:9" s="73" customFormat="1" ht="15.6" x14ac:dyDescent="0.3">
      <c r="A623" s="101" t="s">
        <v>651</v>
      </c>
      <c r="B623" s="102" t="s">
        <v>566</v>
      </c>
      <c r="C623" s="103">
        <v>10</v>
      </c>
      <c r="D623" s="113" t="s">
        <v>394</v>
      </c>
      <c r="E623" s="105" t="s">
        <v>650</v>
      </c>
      <c r="F623" s="106">
        <v>300</v>
      </c>
      <c r="G623" s="260">
        <f t="shared" si="232"/>
        <v>159300</v>
      </c>
      <c r="H623" s="260">
        <f t="shared" si="232"/>
        <v>11000</v>
      </c>
      <c r="I623" s="250">
        <f t="shared" si="193"/>
        <v>148300</v>
      </c>
    </row>
    <row r="624" spans="1:9" s="97" customFormat="1" ht="15.6" x14ac:dyDescent="0.3">
      <c r="A624" s="101" t="s">
        <v>291</v>
      </c>
      <c r="B624" s="102" t="s">
        <v>566</v>
      </c>
      <c r="C624" s="103">
        <v>10</v>
      </c>
      <c r="D624" s="113" t="s">
        <v>394</v>
      </c>
      <c r="E624" s="105" t="s">
        <v>650</v>
      </c>
      <c r="F624" s="106">
        <v>310</v>
      </c>
      <c r="G624" s="255">
        <v>159300</v>
      </c>
      <c r="H624" s="253">
        <v>11000</v>
      </c>
      <c r="I624" s="250">
        <f t="shared" si="193"/>
        <v>148300</v>
      </c>
    </row>
    <row r="625" spans="1:9" s="97" customFormat="1" ht="15.6" x14ac:dyDescent="0.3">
      <c r="A625" s="114" t="s">
        <v>843</v>
      </c>
      <c r="B625" s="156" t="s">
        <v>566</v>
      </c>
      <c r="C625" s="157" t="s">
        <v>12</v>
      </c>
      <c r="D625" s="157"/>
      <c r="E625" s="158"/>
      <c r="F625" s="158"/>
      <c r="G625" s="254">
        <f>G626</f>
        <v>13642160</v>
      </c>
      <c r="H625" s="254">
        <f t="shared" ref="H625:I628" si="235">H626</f>
        <v>6380828.6600000001</v>
      </c>
      <c r="I625" s="254">
        <f t="shared" si="235"/>
        <v>7261331.3399999999</v>
      </c>
    </row>
    <row r="626" spans="1:9" s="97" customFormat="1" ht="15.6" x14ac:dyDescent="0.3">
      <c r="A626" s="114" t="s">
        <v>535</v>
      </c>
      <c r="B626" s="156" t="s">
        <v>566</v>
      </c>
      <c r="C626" s="157" t="s">
        <v>12</v>
      </c>
      <c r="D626" s="157" t="s">
        <v>379</v>
      </c>
      <c r="E626" s="158"/>
      <c r="F626" s="158"/>
      <c r="G626" s="254">
        <f>G627+G644</f>
        <v>13642160</v>
      </c>
      <c r="H626" s="254">
        <f t="shared" ref="H626:I626" si="236">H627+H644</f>
        <v>6380828.6600000001</v>
      </c>
      <c r="I626" s="254">
        <f t="shared" si="236"/>
        <v>7261331.3399999999</v>
      </c>
    </row>
    <row r="627" spans="1:9" s="97" customFormat="1" ht="33" customHeight="1" x14ac:dyDescent="0.3">
      <c r="A627" s="101" t="s">
        <v>841</v>
      </c>
      <c r="B627" s="205" t="s">
        <v>566</v>
      </c>
      <c r="C627" s="104" t="s">
        <v>12</v>
      </c>
      <c r="D627" s="104" t="s">
        <v>379</v>
      </c>
      <c r="E627" s="215" t="s">
        <v>568</v>
      </c>
      <c r="F627" s="215"/>
      <c r="G627" s="255">
        <f>G628+G639</f>
        <v>9673660</v>
      </c>
      <c r="H627" s="255">
        <f t="shared" ref="H627:I627" si="237">H628+H639</f>
        <v>4582716.6900000004</v>
      </c>
      <c r="I627" s="255">
        <f t="shared" si="237"/>
        <v>5090943.3099999996</v>
      </c>
    </row>
    <row r="628" spans="1:9" s="97" customFormat="1" ht="29.4" customHeight="1" x14ac:dyDescent="0.3">
      <c r="A628" s="101" t="s">
        <v>602</v>
      </c>
      <c r="B628" s="205" t="s">
        <v>566</v>
      </c>
      <c r="C628" s="104" t="s">
        <v>12</v>
      </c>
      <c r="D628" s="104" t="s">
        <v>379</v>
      </c>
      <c r="E628" s="215" t="s">
        <v>603</v>
      </c>
      <c r="F628" s="215"/>
      <c r="G628" s="255">
        <f>G629</f>
        <v>9550960</v>
      </c>
      <c r="H628" s="255">
        <f t="shared" si="235"/>
        <v>4535516.6900000004</v>
      </c>
      <c r="I628" s="255">
        <f t="shared" si="235"/>
        <v>5015443.3099999996</v>
      </c>
    </row>
    <row r="629" spans="1:9" s="97" customFormat="1" ht="32.4" customHeight="1" x14ac:dyDescent="0.3">
      <c r="A629" s="101" t="s">
        <v>604</v>
      </c>
      <c r="B629" s="205" t="s">
        <v>566</v>
      </c>
      <c r="C629" s="104" t="s">
        <v>12</v>
      </c>
      <c r="D629" s="104" t="s">
        <v>379</v>
      </c>
      <c r="E629" s="215" t="s">
        <v>605</v>
      </c>
      <c r="F629" s="215"/>
      <c r="G629" s="255">
        <f>G630+G633+G636</f>
        <v>9550960</v>
      </c>
      <c r="H629" s="255">
        <f t="shared" ref="H629:I629" si="238">H630+H633+H636</f>
        <v>4535516.6900000004</v>
      </c>
      <c r="I629" s="255">
        <f t="shared" si="238"/>
        <v>5015443.3099999996</v>
      </c>
    </row>
    <row r="630" spans="1:9" s="97" customFormat="1" ht="34.950000000000003" customHeight="1" x14ac:dyDescent="0.3">
      <c r="A630" s="101" t="s">
        <v>842</v>
      </c>
      <c r="B630" s="205" t="s">
        <v>566</v>
      </c>
      <c r="C630" s="104" t="s">
        <v>12</v>
      </c>
      <c r="D630" s="104" t="s">
        <v>379</v>
      </c>
      <c r="E630" s="215" t="s">
        <v>606</v>
      </c>
      <c r="F630" s="215"/>
      <c r="G630" s="255">
        <f t="shared" ref="G630:I631" si="239">G631</f>
        <v>320000</v>
      </c>
      <c r="H630" s="256">
        <f t="shared" si="239"/>
        <v>12858</v>
      </c>
      <c r="I630" s="260">
        <f t="shared" si="239"/>
        <v>307142</v>
      </c>
    </row>
    <row r="631" spans="1:9" s="97" customFormat="1" ht="15.6" x14ac:dyDescent="0.3">
      <c r="A631" s="101" t="s">
        <v>195</v>
      </c>
      <c r="B631" s="205" t="s">
        <v>566</v>
      </c>
      <c r="C631" s="104" t="s">
        <v>12</v>
      </c>
      <c r="D631" s="104" t="s">
        <v>379</v>
      </c>
      <c r="E631" s="215" t="s">
        <v>606</v>
      </c>
      <c r="F631" s="215" t="s">
        <v>839</v>
      </c>
      <c r="G631" s="255">
        <f t="shared" si="239"/>
        <v>320000</v>
      </c>
      <c r="H631" s="256">
        <f t="shared" si="239"/>
        <v>12858</v>
      </c>
      <c r="I631" s="260">
        <f t="shared" si="239"/>
        <v>307142</v>
      </c>
    </row>
    <row r="632" spans="1:9" s="97" customFormat="1" ht="45.6" x14ac:dyDescent="0.3">
      <c r="A632" s="101" t="s">
        <v>649</v>
      </c>
      <c r="B632" s="205" t="s">
        <v>566</v>
      </c>
      <c r="C632" s="104" t="s">
        <v>12</v>
      </c>
      <c r="D632" s="104" t="s">
        <v>379</v>
      </c>
      <c r="E632" s="215" t="s">
        <v>606</v>
      </c>
      <c r="F632" s="215" t="s">
        <v>840</v>
      </c>
      <c r="G632" s="255">
        <v>320000</v>
      </c>
      <c r="H632" s="256">
        <v>12858</v>
      </c>
      <c r="I632" s="260">
        <f>G632-H632</f>
        <v>307142</v>
      </c>
    </row>
    <row r="633" spans="1:9" s="97" customFormat="1" ht="34.950000000000003" customHeight="1" x14ac:dyDescent="0.3">
      <c r="A633" s="101" t="s">
        <v>842</v>
      </c>
      <c r="B633" s="205" t="s">
        <v>566</v>
      </c>
      <c r="C633" s="104" t="s">
        <v>12</v>
      </c>
      <c r="D633" s="104" t="s">
        <v>379</v>
      </c>
      <c r="E633" s="215" t="s">
        <v>608</v>
      </c>
      <c r="F633" s="215"/>
      <c r="G633" s="255">
        <f t="shared" ref="G633:I634" si="240">G634</f>
        <v>320000</v>
      </c>
      <c r="H633" s="256">
        <f t="shared" si="240"/>
        <v>183789.49</v>
      </c>
      <c r="I633" s="260">
        <f t="shared" si="240"/>
        <v>136210.51</v>
      </c>
    </row>
    <row r="634" spans="1:9" s="97" customFormat="1" ht="15.6" x14ac:dyDescent="0.3">
      <c r="A634" s="101" t="s">
        <v>195</v>
      </c>
      <c r="B634" s="205" t="s">
        <v>566</v>
      </c>
      <c r="C634" s="104" t="s">
        <v>12</v>
      </c>
      <c r="D634" s="104" t="s">
        <v>379</v>
      </c>
      <c r="E634" s="215" t="s">
        <v>608</v>
      </c>
      <c r="F634" s="215" t="s">
        <v>839</v>
      </c>
      <c r="G634" s="255">
        <f t="shared" si="240"/>
        <v>320000</v>
      </c>
      <c r="H634" s="256">
        <f t="shared" si="240"/>
        <v>183789.49</v>
      </c>
      <c r="I634" s="260">
        <f t="shared" si="240"/>
        <v>136210.51</v>
      </c>
    </row>
    <row r="635" spans="1:9" s="97" customFormat="1" ht="45.6" x14ac:dyDescent="0.3">
      <c r="A635" s="101" t="s">
        <v>649</v>
      </c>
      <c r="B635" s="205" t="s">
        <v>566</v>
      </c>
      <c r="C635" s="104" t="s">
        <v>12</v>
      </c>
      <c r="D635" s="104" t="s">
        <v>379</v>
      </c>
      <c r="E635" s="215" t="s">
        <v>608</v>
      </c>
      <c r="F635" s="215" t="s">
        <v>840</v>
      </c>
      <c r="G635" s="255">
        <v>320000</v>
      </c>
      <c r="H635" s="256">
        <v>183789.49</v>
      </c>
      <c r="I635" s="260">
        <f>G635-H635</f>
        <v>136210.51</v>
      </c>
    </row>
    <row r="636" spans="1:9" s="97" customFormat="1" ht="35.4" customHeight="1" x14ac:dyDescent="0.3">
      <c r="A636" s="101" t="s">
        <v>578</v>
      </c>
      <c r="B636" s="205" t="s">
        <v>566</v>
      </c>
      <c r="C636" s="104" t="s">
        <v>12</v>
      </c>
      <c r="D636" s="104" t="s">
        <v>379</v>
      </c>
      <c r="E636" s="215" t="s">
        <v>609</v>
      </c>
      <c r="F636" s="215"/>
      <c r="G636" s="255">
        <f>G637</f>
        <v>8910960</v>
      </c>
      <c r="H636" s="255">
        <f t="shared" ref="H636:I637" si="241">H637</f>
        <v>4338869.2</v>
      </c>
      <c r="I636" s="255">
        <f t="shared" si="241"/>
        <v>4572090.8</v>
      </c>
    </row>
    <row r="637" spans="1:9" s="97" customFormat="1" ht="15.6" x14ac:dyDescent="0.3">
      <c r="A637" s="101" t="s">
        <v>195</v>
      </c>
      <c r="B637" s="205" t="s">
        <v>566</v>
      </c>
      <c r="C637" s="104" t="s">
        <v>12</v>
      </c>
      <c r="D637" s="104" t="s">
        <v>379</v>
      </c>
      <c r="E637" s="215" t="s">
        <v>609</v>
      </c>
      <c r="F637" s="215" t="s">
        <v>839</v>
      </c>
      <c r="G637" s="255">
        <f>G638</f>
        <v>8910960</v>
      </c>
      <c r="H637" s="255">
        <f t="shared" si="241"/>
        <v>4338869.2</v>
      </c>
      <c r="I637" s="255">
        <f t="shared" si="241"/>
        <v>4572090.8</v>
      </c>
    </row>
    <row r="638" spans="1:9" s="97" customFormat="1" ht="45.6" x14ac:dyDescent="0.3">
      <c r="A638" s="101" t="s">
        <v>649</v>
      </c>
      <c r="B638" s="205" t="s">
        <v>566</v>
      </c>
      <c r="C638" s="104" t="s">
        <v>12</v>
      </c>
      <c r="D638" s="104" t="s">
        <v>379</v>
      </c>
      <c r="E638" s="215" t="s">
        <v>609</v>
      </c>
      <c r="F638" s="215" t="s">
        <v>840</v>
      </c>
      <c r="G638" s="255">
        <v>8910960</v>
      </c>
      <c r="H638" s="256">
        <v>4338869.2</v>
      </c>
      <c r="I638" s="260">
        <f>G638-H638</f>
        <v>4572090.8</v>
      </c>
    </row>
    <row r="639" spans="1:9" s="97" customFormat="1" ht="16.95" customHeight="1" x14ac:dyDescent="0.3">
      <c r="A639" s="101" t="s">
        <v>610</v>
      </c>
      <c r="B639" s="205" t="s">
        <v>566</v>
      </c>
      <c r="C639" s="104" t="s">
        <v>12</v>
      </c>
      <c r="D639" s="104" t="s">
        <v>379</v>
      </c>
      <c r="E639" s="215" t="s">
        <v>611</v>
      </c>
      <c r="F639" s="215"/>
      <c r="G639" s="255">
        <f>G640</f>
        <v>122700</v>
      </c>
      <c r="H639" s="255">
        <f t="shared" ref="H639:I642" si="242">H640</f>
        <v>47200</v>
      </c>
      <c r="I639" s="255">
        <f t="shared" si="242"/>
        <v>75500</v>
      </c>
    </row>
    <row r="640" spans="1:9" s="97" customFormat="1" ht="15.6" x14ac:dyDescent="0.3">
      <c r="A640" s="101" t="s">
        <v>612</v>
      </c>
      <c r="B640" s="205" t="s">
        <v>566</v>
      </c>
      <c r="C640" s="104" t="s">
        <v>12</v>
      </c>
      <c r="D640" s="104" t="s">
        <v>379</v>
      </c>
      <c r="E640" s="215" t="s">
        <v>613</v>
      </c>
      <c r="F640" s="215"/>
      <c r="G640" s="255">
        <f>G641</f>
        <v>122700</v>
      </c>
      <c r="H640" s="255">
        <f t="shared" si="242"/>
        <v>47200</v>
      </c>
      <c r="I640" s="255">
        <f t="shared" si="242"/>
        <v>75500</v>
      </c>
    </row>
    <row r="641" spans="1:9" s="97" customFormat="1" ht="54" customHeight="1" x14ac:dyDescent="0.3">
      <c r="A641" s="101" t="s">
        <v>614</v>
      </c>
      <c r="B641" s="205" t="s">
        <v>566</v>
      </c>
      <c r="C641" s="104" t="s">
        <v>12</v>
      </c>
      <c r="D641" s="104" t="s">
        <v>379</v>
      </c>
      <c r="E641" s="215" t="s">
        <v>615</v>
      </c>
      <c r="F641" s="215"/>
      <c r="G641" s="255">
        <f>G642</f>
        <v>122700</v>
      </c>
      <c r="H641" s="255">
        <f t="shared" si="242"/>
        <v>47200</v>
      </c>
      <c r="I641" s="255">
        <f t="shared" si="242"/>
        <v>75500</v>
      </c>
    </row>
    <row r="642" spans="1:9" s="97" customFormat="1" ht="24" customHeight="1" x14ac:dyDescent="0.3">
      <c r="A642" s="101" t="s">
        <v>195</v>
      </c>
      <c r="B642" s="205" t="s">
        <v>566</v>
      </c>
      <c r="C642" s="104" t="s">
        <v>12</v>
      </c>
      <c r="D642" s="104" t="s">
        <v>379</v>
      </c>
      <c r="E642" s="215" t="s">
        <v>615</v>
      </c>
      <c r="F642" s="215" t="s">
        <v>839</v>
      </c>
      <c r="G642" s="255">
        <f>G643</f>
        <v>122700</v>
      </c>
      <c r="H642" s="255">
        <f t="shared" si="242"/>
        <v>47200</v>
      </c>
      <c r="I642" s="255">
        <f t="shared" si="242"/>
        <v>75500</v>
      </c>
    </row>
    <row r="643" spans="1:9" s="97" customFormat="1" ht="45.6" x14ac:dyDescent="0.3">
      <c r="A643" s="101" t="s">
        <v>649</v>
      </c>
      <c r="B643" s="205" t="s">
        <v>566</v>
      </c>
      <c r="C643" s="104" t="s">
        <v>12</v>
      </c>
      <c r="D643" s="104" t="s">
        <v>379</v>
      </c>
      <c r="E643" s="215" t="s">
        <v>615</v>
      </c>
      <c r="F643" s="215" t="s">
        <v>840</v>
      </c>
      <c r="G643" s="255">
        <v>122700</v>
      </c>
      <c r="H643" s="256">
        <v>47200</v>
      </c>
      <c r="I643" s="260">
        <f>G643-H643</f>
        <v>75500</v>
      </c>
    </row>
    <row r="644" spans="1:9" s="97" customFormat="1" ht="15.6" customHeight="1" x14ac:dyDescent="0.3">
      <c r="A644" s="101" t="s">
        <v>401</v>
      </c>
      <c r="B644" s="205" t="s">
        <v>566</v>
      </c>
      <c r="C644" s="104" t="s">
        <v>12</v>
      </c>
      <c r="D644" s="104" t="s">
        <v>379</v>
      </c>
      <c r="E644" s="215" t="s">
        <v>402</v>
      </c>
      <c r="F644" s="215"/>
      <c r="G644" s="255">
        <f>G645</f>
        <v>3968500</v>
      </c>
      <c r="H644" s="255">
        <f t="shared" ref="H644:I647" si="243">H645</f>
        <v>1798111.97</v>
      </c>
      <c r="I644" s="255">
        <f t="shared" si="243"/>
        <v>2170388.0300000003</v>
      </c>
    </row>
    <row r="645" spans="1:9" s="97" customFormat="1" ht="38.4" customHeight="1" x14ac:dyDescent="0.3">
      <c r="A645" s="101" t="s">
        <v>844</v>
      </c>
      <c r="B645" s="205" t="s">
        <v>566</v>
      </c>
      <c r="C645" s="104" t="s">
        <v>12</v>
      </c>
      <c r="D645" s="104" t="s">
        <v>379</v>
      </c>
      <c r="E645" s="215" t="s">
        <v>532</v>
      </c>
      <c r="F645" s="215"/>
      <c r="G645" s="255">
        <f>G646</f>
        <v>3968500</v>
      </c>
      <c r="H645" s="255">
        <f t="shared" si="243"/>
        <v>1798111.97</v>
      </c>
      <c r="I645" s="255">
        <f t="shared" si="243"/>
        <v>2170388.0300000003</v>
      </c>
    </row>
    <row r="646" spans="1:9" s="97" customFormat="1" ht="30.6" x14ac:dyDescent="0.3">
      <c r="A646" s="101" t="s">
        <v>616</v>
      </c>
      <c r="B646" s="205" t="s">
        <v>566</v>
      </c>
      <c r="C646" s="104" t="s">
        <v>12</v>
      </c>
      <c r="D646" s="104" t="s">
        <v>379</v>
      </c>
      <c r="E646" s="215" t="s">
        <v>617</v>
      </c>
      <c r="F646" s="215"/>
      <c r="G646" s="255">
        <f>G647</f>
        <v>3968500</v>
      </c>
      <c r="H646" s="255">
        <f t="shared" si="243"/>
        <v>1798111.97</v>
      </c>
      <c r="I646" s="255">
        <f t="shared" si="243"/>
        <v>2170388.0300000003</v>
      </c>
    </row>
    <row r="647" spans="1:9" s="97" customFormat="1" ht="15.6" x14ac:dyDescent="0.3">
      <c r="A647" s="101" t="s">
        <v>195</v>
      </c>
      <c r="B647" s="205" t="s">
        <v>566</v>
      </c>
      <c r="C647" s="104" t="s">
        <v>12</v>
      </c>
      <c r="D647" s="104" t="s">
        <v>379</v>
      </c>
      <c r="E647" s="215" t="s">
        <v>617</v>
      </c>
      <c r="F647" s="215" t="s">
        <v>839</v>
      </c>
      <c r="G647" s="255">
        <f>G648</f>
        <v>3968500</v>
      </c>
      <c r="H647" s="255">
        <f t="shared" si="243"/>
        <v>1798111.97</v>
      </c>
      <c r="I647" s="255">
        <f t="shared" si="243"/>
        <v>2170388.0300000003</v>
      </c>
    </row>
    <row r="648" spans="1:9" s="97" customFormat="1" ht="45.6" x14ac:dyDescent="0.3">
      <c r="A648" s="101" t="s">
        <v>649</v>
      </c>
      <c r="B648" s="205" t="s">
        <v>566</v>
      </c>
      <c r="C648" s="104" t="s">
        <v>12</v>
      </c>
      <c r="D648" s="104" t="s">
        <v>379</v>
      </c>
      <c r="E648" s="215" t="s">
        <v>617</v>
      </c>
      <c r="F648" s="215" t="s">
        <v>840</v>
      </c>
      <c r="G648" s="255">
        <v>3968500</v>
      </c>
      <c r="H648" s="256">
        <v>1798111.97</v>
      </c>
      <c r="I648" s="260">
        <f>G648-H648</f>
        <v>2170388.0300000003</v>
      </c>
    </row>
    <row r="649" spans="1:9" s="97" customFormat="1" ht="31.2" x14ac:dyDescent="0.3">
      <c r="A649" s="201" t="s">
        <v>652</v>
      </c>
      <c r="B649" s="118" t="s">
        <v>653</v>
      </c>
      <c r="C649" s="116"/>
      <c r="D649" s="117"/>
      <c r="E649" s="118"/>
      <c r="F649" s="119"/>
      <c r="G649" s="262">
        <f>G663+G650</f>
        <v>97888971.729999989</v>
      </c>
      <c r="H649" s="262">
        <f t="shared" ref="H649:I649" si="244">H663+H650</f>
        <v>49022492.230000004</v>
      </c>
      <c r="I649" s="262">
        <f t="shared" si="244"/>
        <v>48866479.499999985</v>
      </c>
    </row>
    <row r="650" spans="1:9" s="97" customFormat="1" ht="15.6" x14ac:dyDescent="0.3">
      <c r="A650" s="114" t="s">
        <v>505</v>
      </c>
      <c r="B650" s="118" t="s">
        <v>653</v>
      </c>
      <c r="C650" s="116" t="s">
        <v>506</v>
      </c>
      <c r="D650" s="113"/>
      <c r="E650" s="105"/>
      <c r="F650" s="106"/>
      <c r="G650" s="252">
        <f t="shared" ref="G650:I651" si="245">G651</f>
        <v>0</v>
      </c>
      <c r="H650" s="259">
        <f t="shared" si="245"/>
        <v>0</v>
      </c>
      <c r="I650" s="249">
        <f t="shared" si="245"/>
        <v>0</v>
      </c>
    </row>
    <row r="651" spans="1:9" s="97" customFormat="1" ht="31.2" x14ac:dyDescent="0.3">
      <c r="A651" s="114" t="s">
        <v>215</v>
      </c>
      <c r="B651" s="118" t="s">
        <v>653</v>
      </c>
      <c r="C651" s="157" t="s">
        <v>506</v>
      </c>
      <c r="D651" s="157" t="s">
        <v>423</v>
      </c>
      <c r="E651" s="158"/>
      <c r="F651" s="158"/>
      <c r="G651" s="252">
        <f t="shared" si="245"/>
        <v>0</v>
      </c>
      <c r="H651" s="252">
        <f t="shared" si="245"/>
        <v>0</v>
      </c>
      <c r="I651" s="252">
        <f t="shared" si="245"/>
        <v>0</v>
      </c>
    </row>
    <row r="652" spans="1:9" s="97" customFormat="1" ht="15.6" x14ac:dyDescent="0.3">
      <c r="A652" s="101" t="s">
        <v>656</v>
      </c>
      <c r="B652" s="102" t="s">
        <v>653</v>
      </c>
      <c r="C652" s="104" t="s">
        <v>506</v>
      </c>
      <c r="D652" s="159" t="s">
        <v>423</v>
      </c>
      <c r="E652" s="105" t="s">
        <v>657</v>
      </c>
      <c r="F652" s="106"/>
      <c r="G652" s="250">
        <f>G653+G658</f>
        <v>0</v>
      </c>
      <c r="H652" s="250">
        <f t="shared" ref="H652:I652" si="246">H653+H658</f>
        <v>0</v>
      </c>
      <c r="I652" s="250">
        <f t="shared" si="246"/>
        <v>0</v>
      </c>
    </row>
    <row r="653" spans="1:9" s="97" customFormat="1" ht="15.6" x14ac:dyDescent="0.3">
      <c r="A653" s="101" t="s">
        <v>665</v>
      </c>
      <c r="B653" s="102" t="s">
        <v>653</v>
      </c>
      <c r="C653" s="104" t="s">
        <v>506</v>
      </c>
      <c r="D653" s="159" t="s">
        <v>423</v>
      </c>
      <c r="E653" s="105" t="s">
        <v>666</v>
      </c>
      <c r="F653" s="106"/>
      <c r="G653" s="260">
        <f>G654</f>
        <v>0</v>
      </c>
      <c r="H653" s="260">
        <f t="shared" ref="H653:I654" si="247">H654</f>
        <v>0</v>
      </c>
      <c r="I653" s="250">
        <f t="shared" si="247"/>
        <v>0</v>
      </c>
    </row>
    <row r="654" spans="1:9" s="97" customFormat="1" ht="30" x14ac:dyDescent="0.3">
      <c r="A654" s="149" t="s">
        <v>667</v>
      </c>
      <c r="B654" s="102" t="s">
        <v>653</v>
      </c>
      <c r="C654" s="104" t="s">
        <v>506</v>
      </c>
      <c r="D654" s="159" t="s">
        <v>423</v>
      </c>
      <c r="E654" s="105" t="s">
        <v>668</v>
      </c>
      <c r="F654" s="106"/>
      <c r="G654" s="260">
        <f>G655</f>
        <v>0</v>
      </c>
      <c r="H654" s="260">
        <f t="shared" si="247"/>
        <v>0</v>
      </c>
      <c r="I654" s="250">
        <f t="shared" si="247"/>
        <v>0</v>
      </c>
    </row>
    <row r="655" spans="1:9" s="97" customFormat="1" ht="30.6" x14ac:dyDescent="0.3">
      <c r="A655" s="107" t="s">
        <v>578</v>
      </c>
      <c r="B655" s="102" t="s">
        <v>653</v>
      </c>
      <c r="C655" s="104" t="s">
        <v>506</v>
      </c>
      <c r="D655" s="159" t="s">
        <v>423</v>
      </c>
      <c r="E655" s="105" t="s">
        <v>671</v>
      </c>
      <c r="F655" s="106"/>
      <c r="G655" s="260">
        <f>G656</f>
        <v>0</v>
      </c>
      <c r="H655" s="260">
        <f t="shared" ref="H655" si="248">H656</f>
        <v>0</v>
      </c>
      <c r="I655" s="250">
        <f t="shared" ref="I655:I662" si="249">G655-H655</f>
        <v>0</v>
      </c>
    </row>
    <row r="656" spans="1:9" s="97" customFormat="1" ht="30.6" x14ac:dyDescent="0.3">
      <c r="A656" s="107" t="s">
        <v>573</v>
      </c>
      <c r="B656" s="102" t="s">
        <v>653</v>
      </c>
      <c r="C656" s="104" t="s">
        <v>506</v>
      </c>
      <c r="D656" s="159" t="s">
        <v>423</v>
      </c>
      <c r="E656" s="105" t="s">
        <v>671</v>
      </c>
      <c r="F656" s="106">
        <v>600</v>
      </c>
      <c r="G656" s="260">
        <f t="shared" ref="G656:H656" si="250">G657</f>
        <v>0</v>
      </c>
      <c r="H656" s="260">
        <f t="shared" si="250"/>
        <v>0</v>
      </c>
      <c r="I656" s="250">
        <f t="shared" si="249"/>
        <v>0</v>
      </c>
    </row>
    <row r="657" spans="1:10" s="97" customFormat="1" ht="15.6" x14ac:dyDescent="0.3">
      <c r="A657" s="101" t="s">
        <v>195</v>
      </c>
      <c r="B657" s="102" t="s">
        <v>653</v>
      </c>
      <c r="C657" s="104" t="s">
        <v>506</v>
      </c>
      <c r="D657" s="159" t="s">
        <v>423</v>
      </c>
      <c r="E657" s="105" t="s">
        <v>671</v>
      </c>
      <c r="F657" s="106">
        <v>610</v>
      </c>
      <c r="G657" s="255"/>
      <c r="H657" s="253"/>
      <c r="I657" s="250">
        <f t="shared" si="249"/>
        <v>0</v>
      </c>
    </row>
    <row r="658" spans="1:10" s="97" customFormat="1" ht="15.6" x14ac:dyDescent="0.3">
      <c r="A658" s="199" t="s">
        <v>682</v>
      </c>
      <c r="B658" s="102" t="s">
        <v>653</v>
      </c>
      <c r="C658" s="104" t="s">
        <v>506</v>
      </c>
      <c r="D658" s="159" t="s">
        <v>423</v>
      </c>
      <c r="E658" s="167" t="s">
        <v>683</v>
      </c>
      <c r="F658" s="168"/>
      <c r="G658" s="263">
        <f>G659</f>
        <v>0</v>
      </c>
      <c r="H658" s="257">
        <f t="shared" ref="H658:I660" si="251">H659</f>
        <v>0</v>
      </c>
      <c r="I658" s="250">
        <f t="shared" si="249"/>
        <v>0</v>
      </c>
    </row>
    <row r="659" spans="1:10" s="97" customFormat="1" ht="30.6" x14ac:dyDescent="0.3">
      <c r="A659" s="199" t="s">
        <v>684</v>
      </c>
      <c r="B659" s="102" t="s">
        <v>653</v>
      </c>
      <c r="C659" s="104" t="s">
        <v>506</v>
      </c>
      <c r="D659" s="159" t="s">
        <v>423</v>
      </c>
      <c r="E659" s="167" t="s">
        <v>685</v>
      </c>
      <c r="F659" s="168"/>
      <c r="G659" s="263">
        <f>G660</f>
        <v>0</v>
      </c>
      <c r="H659" s="257">
        <f t="shared" si="251"/>
        <v>0</v>
      </c>
      <c r="I659" s="250">
        <f t="shared" si="249"/>
        <v>0</v>
      </c>
    </row>
    <row r="660" spans="1:10" s="97" customFormat="1" ht="30.6" x14ac:dyDescent="0.3">
      <c r="A660" s="199" t="s">
        <v>686</v>
      </c>
      <c r="B660" s="102" t="s">
        <v>653</v>
      </c>
      <c r="C660" s="104" t="s">
        <v>506</v>
      </c>
      <c r="D660" s="159" t="s">
        <v>423</v>
      </c>
      <c r="E660" s="167" t="s">
        <v>687</v>
      </c>
      <c r="F660" s="168"/>
      <c r="G660" s="263">
        <f>G661</f>
        <v>0</v>
      </c>
      <c r="H660" s="263">
        <f t="shared" si="251"/>
        <v>0</v>
      </c>
      <c r="I660" s="257">
        <f t="shared" si="251"/>
        <v>0</v>
      </c>
    </row>
    <row r="661" spans="1:10" s="97" customFormat="1" ht="15.6" x14ac:dyDescent="0.3">
      <c r="A661" s="101" t="s">
        <v>392</v>
      </c>
      <c r="B661" s="102" t="s">
        <v>653</v>
      </c>
      <c r="C661" s="104" t="s">
        <v>506</v>
      </c>
      <c r="D661" s="159" t="s">
        <v>423</v>
      </c>
      <c r="E661" s="105" t="s">
        <v>687</v>
      </c>
      <c r="F661" s="106">
        <v>200</v>
      </c>
      <c r="G661" s="255">
        <f>G662</f>
        <v>0</v>
      </c>
      <c r="H661" s="255">
        <f t="shared" ref="H661" si="252">H662</f>
        <v>0</v>
      </c>
      <c r="I661" s="250">
        <f t="shared" si="249"/>
        <v>0</v>
      </c>
    </row>
    <row r="662" spans="1:10" s="97" customFormat="1" ht="30.6" x14ac:dyDescent="0.3">
      <c r="A662" s="101" t="s">
        <v>56</v>
      </c>
      <c r="B662" s="102" t="s">
        <v>653</v>
      </c>
      <c r="C662" s="104" t="s">
        <v>506</v>
      </c>
      <c r="D662" s="159" t="s">
        <v>423</v>
      </c>
      <c r="E662" s="105" t="s">
        <v>687</v>
      </c>
      <c r="F662" s="106">
        <v>240</v>
      </c>
      <c r="G662" s="255"/>
      <c r="H662" s="255"/>
      <c r="I662" s="250">
        <f t="shared" si="249"/>
        <v>0</v>
      </c>
    </row>
    <row r="663" spans="1:10" s="97" customFormat="1" ht="15.6" x14ac:dyDescent="0.3">
      <c r="A663" s="114" t="s">
        <v>654</v>
      </c>
      <c r="B663" s="115" t="s">
        <v>653</v>
      </c>
      <c r="C663" s="116" t="s">
        <v>655</v>
      </c>
      <c r="D663" s="117"/>
      <c r="E663" s="118"/>
      <c r="F663" s="119"/>
      <c r="G663" s="262">
        <f>G664+G728</f>
        <v>97888971.729999989</v>
      </c>
      <c r="H663" s="262">
        <f>H664+H728</f>
        <v>49022492.230000004</v>
      </c>
      <c r="I663" s="249">
        <f t="shared" si="193"/>
        <v>48866479.499999985</v>
      </c>
      <c r="J663" s="120"/>
    </row>
    <row r="664" spans="1:10" s="97" customFormat="1" ht="15.6" x14ac:dyDescent="0.3">
      <c r="A664" s="114" t="s">
        <v>261</v>
      </c>
      <c r="B664" s="115" t="s">
        <v>653</v>
      </c>
      <c r="C664" s="116" t="s">
        <v>655</v>
      </c>
      <c r="D664" s="117" t="s">
        <v>379</v>
      </c>
      <c r="E664" s="118"/>
      <c r="F664" s="119"/>
      <c r="G664" s="262">
        <f>G665+G699+G713+G704+G724</f>
        <v>67691975.569999993</v>
      </c>
      <c r="H664" s="262">
        <f>H665+H699+H713+H704+H724</f>
        <v>32743015.590000004</v>
      </c>
      <c r="I664" s="262">
        <f>I665+I699+I713+I704+I724</f>
        <v>34948959.979999997</v>
      </c>
    </row>
    <row r="665" spans="1:10" s="97" customFormat="1" ht="15.6" x14ac:dyDescent="0.3">
      <c r="A665" s="101" t="s">
        <v>656</v>
      </c>
      <c r="B665" s="102" t="s">
        <v>653</v>
      </c>
      <c r="C665" s="103" t="s">
        <v>655</v>
      </c>
      <c r="D665" s="113" t="s">
        <v>379</v>
      </c>
      <c r="E665" s="105" t="s">
        <v>657</v>
      </c>
      <c r="F665" s="106"/>
      <c r="G665" s="260">
        <f>G682+G674+G666</f>
        <v>36639160.829999998</v>
      </c>
      <c r="H665" s="260">
        <f t="shared" ref="H665:I665" si="253">H682+H674+H666</f>
        <v>21515362.950000003</v>
      </c>
      <c r="I665" s="260">
        <f t="shared" si="253"/>
        <v>15123797.879999995</v>
      </c>
    </row>
    <row r="666" spans="1:10" s="97" customFormat="1" ht="15.6" x14ac:dyDescent="0.3">
      <c r="A666" s="101" t="s">
        <v>894</v>
      </c>
      <c r="B666" s="102" t="s">
        <v>653</v>
      </c>
      <c r="C666" s="103" t="s">
        <v>655</v>
      </c>
      <c r="D666" s="113" t="s">
        <v>379</v>
      </c>
      <c r="E666" s="105" t="s">
        <v>891</v>
      </c>
      <c r="F666" s="106"/>
      <c r="G666" s="260">
        <f>G667</f>
        <v>1400915.69</v>
      </c>
      <c r="H666" s="260">
        <f t="shared" ref="H666:I669" si="254">H667</f>
        <v>759167.94</v>
      </c>
      <c r="I666" s="260">
        <f t="shared" si="254"/>
        <v>641747.75</v>
      </c>
    </row>
    <row r="667" spans="1:10" s="97" customFormat="1" ht="15.6" x14ac:dyDescent="0.3">
      <c r="A667" s="101" t="s">
        <v>895</v>
      </c>
      <c r="B667" s="102" t="s">
        <v>653</v>
      </c>
      <c r="C667" s="103" t="s">
        <v>655</v>
      </c>
      <c r="D667" s="113" t="s">
        <v>379</v>
      </c>
      <c r="E667" s="105" t="s">
        <v>892</v>
      </c>
      <c r="F667" s="106"/>
      <c r="G667" s="260">
        <f>G668+G671</f>
        <v>1400915.69</v>
      </c>
      <c r="H667" s="260">
        <f t="shared" ref="H667:I667" si="255">H668+H671</f>
        <v>759167.94</v>
      </c>
      <c r="I667" s="260">
        <f t="shared" si="255"/>
        <v>641747.75</v>
      </c>
    </row>
    <row r="668" spans="1:10" s="97" customFormat="1" ht="45.6" x14ac:dyDescent="0.3">
      <c r="A668" s="101" t="s">
        <v>672</v>
      </c>
      <c r="B668" s="102" t="s">
        <v>653</v>
      </c>
      <c r="C668" s="103" t="s">
        <v>655</v>
      </c>
      <c r="D668" s="113" t="s">
        <v>379</v>
      </c>
      <c r="E668" s="105" t="s">
        <v>893</v>
      </c>
      <c r="F668" s="106"/>
      <c r="G668" s="260">
        <f>G669</f>
        <v>51800</v>
      </c>
      <c r="H668" s="260">
        <f t="shared" si="254"/>
        <v>6510</v>
      </c>
      <c r="I668" s="260">
        <f t="shared" si="254"/>
        <v>45290</v>
      </c>
    </row>
    <row r="669" spans="1:10" s="97" customFormat="1" ht="30.6" x14ac:dyDescent="0.3">
      <c r="A669" s="107" t="s">
        <v>573</v>
      </c>
      <c r="B669" s="102" t="s">
        <v>653</v>
      </c>
      <c r="C669" s="103" t="s">
        <v>655</v>
      </c>
      <c r="D669" s="113" t="s">
        <v>379</v>
      </c>
      <c r="E669" s="105" t="s">
        <v>893</v>
      </c>
      <c r="F669" s="106">
        <v>600</v>
      </c>
      <c r="G669" s="260">
        <f>G670</f>
        <v>51800</v>
      </c>
      <c r="H669" s="260">
        <f t="shared" si="254"/>
        <v>6510</v>
      </c>
      <c r="I669" s="260">
        <f t="shared" si="254"/>
        <v>45290</v>
      </c>
    </row>
    <row r="670" spans="1:10" s="97" customFormat="1" ht="15.6" x14ac:dyDescent="0.3">
      <c r="A670" s="101" t="s">
        <v>195</v>
      </c>
      <c r="B670" s="102" t="s">
        <v>653</v>
      </c>
      <c r="C670" s="103" t="s">
        <v>655</v>
      </c>
      <c r="D670" s="113" t="s">
        <v>379</v>
      </c>
      <c r="E670" s="105" t="s">
        <v>893</v>
      </c>
      <c r="F670" s="106">
        <v>610</v>
      </c>
      <c r="G670" s="260">
        <v>51800</v>
      </c>
      <c r="H670" s="260">
        <v>6510</v>
      </c>
      <c r="I670" s="250">
        <f>G670-H670</f>
        <v>45290</v>
      </c>
    </row>
    <row r="671" spans="1:10" s="97" customFormat="1" ht="35.4" customHeight="1" x14ac:dyDescent="0.3">
      <c r="A671" s="101" t="s">
        <v>578</v>
      </c>
      <c r="B671" s="102" t="s">
        <v>653</v>
      </c>
      <c r="C671" s="103" t="s">
        <v>655</v>
      </c>
      <c r="D671" s="113" t="s">
        <v>379</v>
      </c>
      <c r="E671" s="105" t="s">
        <v>896</v>
      </c>
      <c r="F671" s="106"/>
      <c r="G671" s="260">
        <f>G672</f>
        <v>1349115.69</v>
      </c>
      <c r="H671" s="260">
        <f t="shared" ref="H671:I672" si="256">H672</f>
        <v>752657.94</v>
      </c>
      <c r="I671" s="260">
        <f t="shared" si="256"/>
        <v>596457.75</v>
      </c>
    </row>
    <row r="672" spans="1:10" s="97" customFormat="1" ht="30.6" x14ac:dyDescent="0.3">
      <c r="A672" s="107" t="s">
        <v>573</v>
      </c>
      <c r="B672" s="102" t="s">
        <v>653</v>
      </c>
      <c r="C672" s="103" t="s">
        <v>655</v>
      </c>
      <c r="D672" s="113" t="s">
        <v>379</v>
      </c>
      <c r="E672" s="105" t="s">
        <v>896</v>
      </c>
      <c r="F672" s="106">
        <v>600</v>
      </c>
      <c r="G672" s="260">
        <f>G673</f>
        <v>1349115.69</v>
      </c>
      <c r="H672" s="260">
        <f t="shared" si="256"/>
        <v>752657.94</v>
      </c>
      <c r="I672" s="260">
        <f t="shared" si="256"/>
        <v>596457.75</v>
      </c>
    </row>
    <row r="673" spans="1:10" s="97" customFormat="1" ht="15.6" x14ac:dyDescent="0.3">
      <c r="A673" s="101" t="s">
        <v>195</v>
      </c>
      <c r="B673" s="102" t="s">
        <v>653</v>
      </c>
      <c r="C673" s="103" t="s">
        <v>655</v>
      </c>
      <c r="D673" s="113" t="s">
        <v>379</v>
      </c>
      <c r="E673" s="105" t="s">
        <v>896</v>
      </c>
      <c r="F673" s="106">
        <v>610</v>
      </c>
      <c r="G673" s="260">
        <v>1349115.69</v>
      </c>
      <c r="H673" s="260">
        <v>752657.94</v>
      </c>
      <c r="I673" s="250">
        <f>G673-H673</f>
        <v>596457.75</v>
      </c>
    </row>
    <row r="674" spans="1:10" s="97" customFormat="1" ht="15.6" x14ac:dyDescent="0.3">
      <c r="A674" s="101" t="s">
        <v>658</v>
      </c>
      <c r="B674" s="102" t="s">
        <v>653</v>
      </c>
      <c r="C674" s="103" t="s">
        <v>655</v>
      </c>
      <c r="D674" s="113" t="s">
        <v>379</v>
      </c>
      <c r="E674" s="105" t="s">
        <v>659</v>
      </c>
      <c r="F674" s="106"/>
      <c r="G674" s="260">
        <f>G675</f>
        <v>10585507.59</v>
      </c>
      <c r="H674" s="260">
        <f t="shared" ref="H674" si="257">H675</f>
        <v>4155422.06</v>
      </c>
      <c r="I674" s="250">
        <f t="shared" ref="I674:I753" si="258">G674-H674</f>
        <v>6430085.5299999993</v>
      </c>
    </row>
    <row r="675" spans="1:10" s="97" customFormat="1" ht="15.6" x14ac:dyDescent="0.3">
      <c r="A675" s="149" t="s">
        <v>660</v>
      </c>
      <c r="B675" s="102" t="s">
        <v>653</v>
      </c>
      <c r="C675" s="103" t="s">
        <v>655</v>
      </c>
      <c r="D675" s="113" t="s">
        <v>379</v>
      </c>
      <c r="E675" s="105" t="s">
        <v>661</v>
      </c>
      <c r="F675" s="106"/>
      <c r="G675" s="260">
        <f>G676+G679</f>
        <v>10585507.59</v>
      </c>
      <c r="H675" s="260">
        <f t="shared" ref="H675" si="259">H676+H679</f>
        <v>4155422.06</v>
      </c>
      <c r="I675" s="250">
        <f t="shared" si="258"/>
        <v>6430085.5299999993</v>
      </c>
    </row>
    <row r="676" spans="1:10" s="97" customFormat="1" ht="30.6" x14ac:dyDescent="0.3">
      <c r="A676" s="107" t="s">
        <v>578</v>
      </c>
      <c r="B676" s="102" t="s">
        <v>653</v>
      </c>
      <c r="C676" s="103" t="s">
        <v>655</v>
      </c>
      <c r="D676" s="113" t="s">
        <v>379</v>
      </c>
      <c r="E676" s="105" t="s">
        <v>662</v>
      </c>
      <c r="F676" s="106"/>
      <c r="G676" s="260">
        <f>G677</f>
        <v>10340007.59</v>
      </c>
      <c r="H676" s="260">
        <f t="shared" ref="H676" si="260">H677</f>
        <v>3999059.06</v>
      </c>
      <c r="I676" s="250">
        <f t="shared" si="258"/>
        <v>6340948.5299999993</v>
      </c>
    </row>
    <row r="677" spans="1:10" s="97" customFormat="1" ht="30.6" x14ac:dyDescent="0.3">
      <c r="A677" s="107" t="s">
        <v>573</v>
      </c>
      <c r="B677" s="102" t="s">
        <v>653</v>
      </c>
      <c r="C677" s="103" t="s">
        <v>655</v>
      </c>
      <c r="D677" s="113" t="s">
        <v>379</v>
      </c>
      <c r="E677" s="105" t="s">
        <v>662</v>
      </c>
      <c r="F677" s="106">
        <v>600</v>
      </c>
      <c r="G677" s="260">
        <f t="shared" ref="G677:H677" si="261">G678</f>
        <v>10340007.59</v>
      </c>
      <c r="H677" s="260">
        <f t="shared" si="261"/>
        <v>3999059.06</v>
      </c>
      <c r="I677" s="250">
        <f t="shared" si="258"/>
        <v>6340948.5299999993</v>
      </c>
    </row>
    <row r="678" spans="1:10" s="97" customFormat="1" ht="15.6" x14ac:dyDescent="0.3">
      <c r="A678" s="101" t="s">
        <v>195</v>
      </c>
      <c r="B678" s="102" t="s">
        <v>653</v>
      </c>
      <c r="C678" s="103" t="s">
        <v>655</v>
      </c>
      <c r="D678" s="113" t="s">
        <v>379</v>
      </c>
      <c r="E678" s="105" t="s">
        <v>662</v>
      </c>
      <c r="F678" s="106">
        <v>610</v>
      </c>
      <c r="G678" s="255">
        <v>10340007.59</v>
      </c>
      <c r="H678" s="253">
        <v>3999059.06</v>
      </c>
      <c r="I678" s="250">
        <f t="shared" si="258"/>
        <v>6340948.5299999993</v>
      </c>
    </row>
    <row r="679" spans="1:10" s="97" customFormat="1" ht="45.6" x14ac:dyDescent="0.3">
      <c r="A679" s="101" t="s">
        <v>663</v>
      </c>
      <c r="B679" s="102" t="s">
        <v>653</v>
      </c>
      <c r="C679" s="103" t="s">
        <v>655</v>
      </c>
      <c r="D679" s="113" t="s">
        <v>379</v>
      </c>
      <c r="E679" s="105" t="s">
        <v>664</v>
      </c>
      <c r="F679" s="106"/>
      <c r="G679" s="255">
        <f t="shared" ref="G679:H680" si="262">G680</f>
        <v>245500</v>
      </c>
      <c r="H679" s="253">
        <f t="shared" si="262"/>
        <v>156363</v>
      </c>
      <c r="I679" s="250">
        <f t="shared" si="258"/>
        <v>89137</v>
      </c>
    </row>
    <row r="680" spans="1:10" s="97" customFormat="1" ht="30.6" x14ac:dyDescent="0.3">
      <c r="A680" s="101" t="s">
        <v>193</v>
      </c>
      <c r="B680" s="102" t="s">
        <v>653</v>
      </c>
      <c r="C680" s="103" t="s">
        <v>655</v>
      </c>
      <c r="D680" s="113" t="s">
        <v>379</v>
      </c>
      <c r="E680" s="105" t="s">
        <v>664</v>
      </c>
      <c r="F680" s="106">
        <v>600</v>
      </c>
      <c r="G680" s="260">
        <f t="shared" si="262"/>
        <v>245500</v>
      </c>
      <c r="H680" s="253">
        <f t="shared" si="262"/>
        <v>156363</v>
      </c>
      <c r="I680" s="250">
        <f t="shared" si="258"/>
        <v>89137</v>
      </c>
    </row>
    <row r="681" spans="1:10" s="97" customFormat="1" ht="15.6" x14ac:dyDescent="0.3">
      <c r="A681" s="101" t="s">
        <v>195</v>
      </c>
      <c r="B681" s="102" t="s">
        <v>653</v>
      </c>
      <c r="C681" s="103" t="s">
        <v>655</v>
      </c>
      <c r="D681" s="113" t="s">
        <v>379</v>
      </c>
      <c r="E681" s="105" t="s">
        <v>664</v>
      </c>
      <c r="F681" s="106">
        <v>610</v>
      </c>
      <c r="G681" s="255">
        <v>245500</v>
      </c>
      <c r="H681" s="253">
        <v>156363</v>
      </c>
      <c r="I681" s="250">
        <f t="shared" si="258"/>
        <v>89137</v>
      </c>
      <c r="J681" s="202"/>
    </row>
    <row r="682" spans="1:10" s="97" customFormat="1" ht="15.6" x14ac:dyDescent="0.3">
      <c r="A682" s="101" t="s">
        <v>665</v>
      </c>
      <c r="B682" s="102" t="s">
        <v>653</v>
      </c>
      <c r="C682" s="103" t="s">
        <v>655</v>
      </c>
      <c r="D682" s="113" t="s">
        <v>379</v>
      </c>
      <c r="E682" s="105" t="s">
        <v>666</v>
      </c>
      <c r="F682" s="106"/>
      <c r="G682" s="260">
        <f>G683</f>
        <v>24652737.549999997</v>
      </c>
      <c r="H682" s="260">
        <f t="shared" ref="H682:H693" si="263">H683</f>
        <v>16600772.950000001</v>
      </c>
      <c r="I682" s="250">
        <f t="shared" si="258"/>
        <v>8051964.5999999959</v>
      </c>
    </row>
    <row r="683" spans="1:10" s="97" customFormat="1" ht="30" x14ac:dyDescent="0.3">
      <c r="A683" s="149" t="s">
        <v>667</v>
      </c>
      <c r="B683" s="102" t="s">
        <v>653</v>
      </c>
      <c r="C683" s="103" t="s">
        <v>655</v>
      </c>
      <c r="D683" s="113" t="s">
        <v>379</v>
      </c>
      <c r="E683" s="105" t="s">
        <v>668</v>
      </c>
      <c r="F683" s="106"/>
      <c r="G683" s="260">
        <f>G693+G690+G684+G696+G687</f>
        <v>24652737.549999997</v>
      </c>
      <c r="H683" s="260">
        <f t="shared" ref="H683:I683" si="264">H693+H690+H684+H696+H687</f>
        <v>16600772.950000001</v>
      </c>
      <c r="I683" s="260">
        <f t="shared" si="264"/>
        <v>8051964.5999999978</v>
      </c>
    </row>
    <row r="684" spans="1:10" s="97" customFormat="1" ht="30" x14ac:dyDescent="0.3">
      <c r="A684" s="149" t="s">
        <v>669</v>
      </c>
      <c r="B684" s="102" t="s">
        <v>653</v>
      </c>
      <c r="C684" s="103" t="s">
        <v>655</v>
      </c>
      <c r="D684" s="113" t="s">
        <v>379</v>
      </c>
      <c r="E684" s="105" t="s">
        <v>670</v>
      </c>
      <c r="F684" s="106"/>
      <c r="G684" s="260">
        <f>G685</f>
        <v>500000</v>
      </c>
      <c r="H684" s="260">
        <f>H685</f>
        <v>500000</v>
      </c>
      <c r="I684" s="250">
        <f t="shared" si="258"/>
        <v>0</v>
      </c>
    </row>
    <row r="685" spans="1:10" s="97" customFormat="1" ht="30.6" x14ac:dyDescent="0.3">
      <c r="A685" s="101" t="s">
        <v>193</v>
      </c>
      <c r="B685" s="102" t="s">
        <v>653</v>
      </c>
      <c r="C685" s="103" t="s">
        <v>655</v>
      </c>
      <c r="D685" s="113" t="s">
        <v>379</v>
      </c>
      <c r="E685" s="105" t="s">
        <v>670</v>
      </c>
      <c r="F685" s="106">
        <v>600</v>
      </c>
      <c r="G685" s="260">
        <f>G686</f>
        <v>500000</v>
      </c>
      <c r="H685" s="260">
        <f>H686</f>
        <v>500000</v>
      </c>
      <c r="I685" s="250">
        <f t="shared" si="258"/>
        <v>0</v>
      </c>
    </row>
    <row r="686" spans="1:10" s="97" customFormat="1" ht="15.6" x14ac:dyDescent="0.3">
      <c r="A686" s="101" t="s">
        <v>195</v>
      </c>
      <c r="B686" s="102" t="s">
        <v>653</v>
      </c>
      <c r="C686" s="103" t="s">
        <v>655</v>
      </c>
      <c r="D686" s="113" t="s">
        <v>379</v>
      </c>
      <c r="E686" s="105" t="s">
        <v>670</v>
      </c>
      <c r="F686" s="106">
        <v>610</v>
      </c>
      <c r="G686" s="260">
        <v>500000</v>
      </c>
      <c r="H686" s="260">
        <v>500000</v>
      </c>
      <c r="I686" s="250">
        <f t="shared" si="258"/>
        <v>0</v>
      </c>
    </row>
    <row r="687" spans="1:10" s="97" customFormat="1" ht="43.2" customHeight="1" x14ac:dyDescent="0.3">
      <c r="A687" s="149" t="s">
        <v>846</v>
      </c>
      <c r="B687" s="102" t="s">
        <v>653</v>
      </c>
      <c r="C687" s="103" t="s">
        <v>655</v>
      </c>
      <c r="D687" s="113" t="s">
        <v>379</v>
      </c>
      <c r="E687" s="105" t="s">
        <v>845</v>
      </c>
      <c r="F687" s="106"/>
      <c r="G687" s="260">
        <f>G688</f>
        <v>2732271.27</v>
      </c>
      <c r="H687" s="260">
        <f>H688</f>
        <v>2732271.27</v>
      </c>
      <c r="I687" s="250">
        <f t="shared" ref="I687:I689" si="265">G687-H687</f>
        <v>0</v>
      </c>
    </row>
    <row r="688" spans="1:10" s="97" customFormat="1" ht="30.6" x14ac:dyDescent="0.3">
      <c r="A688" s="101" t="s">
        <v>193</v>
      </c>
      <c r="B688" s="102" t="s">
        <v>653</v>
      </c>
      <c r="C688" s="103" t="s">
        <v>655</v>
      </c>
      <c r="D688" s="113" t="s">
        <v>379</v>
      </c>
      <c r="E688" s="105" t="s">
        <v>845</v>
      </c>
      <c r="F688" s="106">
        <v>600</v>
      </c>
      <c r="G688" s="260">
        <f>G689</f>
        <v>2732271.27</v>
      </c>
      <c r="H688" s="260">
        <f>H689</f>
        <v>2732271.27</v>
      </c>
      <c r="I688" s="250">
        <f t="shared" si="265"/>
        <v>0</v>
      </c>
    </row>
    <row r="689" spans="1:9" s="97" customFormat="1" ht="15.6" x14ac:dyDescent="0.3">
      <c r="A689" s="101" t="s">
        <v>195</v>
      </c>
      <c r="B689" s="102" t="s">
        <v>653</v>
      </c>
      <c r="C689" s="103" t="s">
        <v>655</v>
      </c>
      <c r="D689" s="113" t="s">
        <v>379</v>
      </c>
      <c r="E689" s="105" t="s">
        <v>845</v>
      </c>
      <c r="F689" s="106">
        <v>610</v>
      </c>
      <c r="G689" s="260">
        <v>2732271.27</v>
      </c>
      <c r="H689" s="260">
        <v>2732271.27</v>
      </c>
      <c r="I689" s="250">
        <f t="shared" si="265"/>
        <v>0</v>
      </c>
    </row>
    <row r="690" spans="1:9" s="97" customFormat="1" ht="45.6" x14ac:dyDescent="0.3">
      <c r="A690" s="101" t="s">
        <v>672</v>
      </c>
      <c r="B690" s="102" t="s">
        <v>653</v>
      </c>
      <c r="C690" s="103" t="s">
        <v>655</v>
      </c>
      <c r="D690" s="113" t="s">
        <v>379</v>
      </c>
      <c r="E690" s="105" t="s">
        <v>673</v>
      </c>
      <c r="F690" s="106"/>
      <c r="G690" s="260">
        <f>G691</f>
        <v>651188.68000000005</v>
      </c>
      <c r="H690" s="250">
        <f t="shared" ref="H690" si="266">H691</f>
        <v>30864</v>
      </c>
      <c r="I690" s="250">
        <f>G690-H690</f>
        <v>620324.68000000005</v>
      </c>
    </row>
    <row r="691" spans="1:9" s="97" customFormat="1" ht="30.6" x14ac:dyDescent="0.3">
      <c r="A691" s="101" t="s">
        <v>193</v>
      </c>
      <c r="B691" s="102" t="s">
        <v>653</v>
      </c>
      <c r="C691" s="103" t="s">
        <v>655</v>
      </c>
      <c r="D691" s="113" t="s">
        <v>379</v>
      </c>
      <c r="E691" s="105" t="s">
        <v>673</v>
      </c>
      <c r="F691" s="106">
        <v>600</v>
      </c>
      <c r="G691" s="260">
        <f t="shared" ref="G691:H691" si="267">G692</f>
        <v>651188.68000000005</v>
      </c>
      <c r="H691" s="250">
        <f t="shared" si="267"/>
        <v>30864</v>
      </c>
      <c r="I691" s="250">
        <f>G691-H691</f>
        <v>620324.68000000005</v>
      </c>
    </row>
    <row r="692" spans="1:9" s="97" customFormat="1" ht="15.6" x14ac:dyDescent="0.3">
      <c r="A692" s="101" t="s">
        <v>195</v>
      </c>
      <c r="B692" s="102" t="s">
        <v>653</v>
      </c>
      <c r="C692" s="103" t="s">
        <v>655</v>
      </c>
      <c r="D692" s="113" t="s">
        <v>379</v>
      </c>
      <c r="E692" s="105" t="s">
        <v>673</v>
      </c>
      <c r="F692" s="106">
        <v>610</v>
      </c>
      <c r="G692" s="255">
        <v>651188.68000000005</v>
      </c>
      <c r="H692" s="253">
        <v>30864</v>
      </c>
      <c r="I692" s="250">
        <f>G692-H692</f>
        <v>620324.68000000005</v>
      </c>
    </row>
    <row r="693" spans="1:9" s="97" customFormat="1" ht="55.95" customHeight="1" x14ac:dyDescent="0.3">
      <c r="A693" s="107" t="s">
        <v>848</v>
      </c>
      <c r="B693" s="102" t="s">
        <v>653</v>
      </c>
      <c r="C693" s="103" t="s">
        <v>655</v>
      </c>
      <c r="D693" s="113" t="s">
        <v>379</v>
      </c>
      <c r="E693" s="105" t="s">
        <v>847</v>
      </c>
      <c r="F693" s="106"/>
      <c r="G693" s="260">
        <f>G694</f>
        <v>714285.72</v>
      </c>
      <c r="H693" s="260">
        <f t="shared" si="263"/>
        <v>714285.72</v>
      </c>
      <c r="I693" s="250">
        <f t="shared" si="258"/>
        <v>0</v>
      </c>
    </row>
    <row r="694" spans="1:9" s="97" customFormat="1" ht="30.6" x14ac:dyDescent="0.3">
      <c r="A694" s="107" t="s">
        <v>573</v>
      </c>
      <c r="B694" s="102" t="s">
        <v>653</v>
      </c>
      <c r="C694" s="103" t="s">
        <v>655</v>
      </c>
      <c r="D694" s="113" t="s">
        <v>379</v>
      </c>
      <c r="E694" s="105" t="s">
        <v>847</v>
      </c>
      <c r="F694" s="106">
        <v>600</v>
      </c>
      <c r="G694" s="260">
        <f t="shared" ref="G694:H694" si="268">G695</f>
        <v>714285.72</v>
      </c>
      <c r="H694" s="260">
        <f t="shared" si="268"/>
        <v>714285.72</v>
      </c>
      <c r="I694" s="250">
        <f t="shared" si="258"/>
        <v>0</v>
      </c>
    </row>
    <row r="695" spans="1:9" s="97" customFormat="1" ht="15.6" x14ac:dyDescent="0.3">
      <c r="A695" s="101" t="s">
        <v>195</v>
      </c>
      <c r="B695" s="102" t="s">
        <v>653</v>
      </c>
      <c r="C695" s="103" t="s">
        <v>655</v>
      </c>
      <c r="D695" s="113" t="s">
        <v>379</v>
      </c>
      <c r="E695" s="105" t="s">
        <v>847</v>
      </c>
      <c r="F695" s="106">
        <v>610</v>
      </c>
      <c r="G695" s="255">
        <v>714285.72</v>
      </c>
      <c r="H695" s="253">
        <v>714285.72</v>
      </c>
      <c r="I695" s="250">
        <f t="shared" si="258"/>
        <v>0</v>
      </c>
    </row>
    <row r="696" spans="1:9" s="97" customFormat="1" ht="30.6" x14ac:dyDescent="0.3">
      <c r="A696" s="107" t="s">
        <v>578</v>
      </c>
      <c r="B696" s="102" t="s">
        <v>653</v>
      </c>
      <c r="C696" s="103" t="s">
        <v>655</v>
      </c>
      <c r="D696" s="113" t="s">
        <v>379</v>
      </c>
      <c r="E696" s="105" t="s">
        <v>671</v>
      </c>
      <c r="F696" s="106"/>
      <c r="G696" s="260">
        <f>G697</f>
        <v>20054991.879999999</v>
      </c>
      <c r="H696" s="260">
        <f t="shared" ref="H696" si="269">H697</f>
        <v>12623351.960000001</v>
      </c>
      <c r="I696" s="250">
        <f t="shared" ref="I696:I698" si="270">G696-H696</f>
        <v>7431639.9199999981</v>
      </c>
    </row>
    <row r="697" spans="1:9" s="97" customFormat="1" ht="30.6" x14ac:dyDescent="0.3">
      <c r="A697" s="107" t="s">
        <v>573</v>
      </c>
      <c r="B697" s="102" t="s">
        <v>653</v>
      </c>
      <c r="C697" s="103" t="s">
        <v>655</v>
      </c>
      <c r="D697" s="113" t="s">
        <v>379</v>
      </c>
      <c r="E697" s="105" t="s">
        <v>671</v>
      </c>
      <c r="F697" s="106">
        <v>600</v>
      </c>
      <c r="G697" s="260">
        <f t="shared" ref="G697:H697" si="271">G698</f>
        <v>20054991.879999999</v>
      </c>
      <c r="H697" s="260">
        <f t="shared" si="271"/>
        <v>12623351.960000001</v>
      </c>
      <c r="I697" s="250">
        <f t="shared" si="270"/>
        <v>7431639.9199999981</v>
      </c>
    </row>
    <row r="698" spans="1:9" s="97" customFormat="1" ht="15.6" x14ac:dyDescent="0.3">
      <c r="A698" s="101" t="s">
        <v>195</v>
      </c>
      <c r="B698" s="102" t="s">
        <v>653</v>
      </c>
      <c r="C698" s="103" t="s">
        <v>655</v>
      </c>
      <c r="D698" s="113" t="s">
        <v>379</v>
      </c>
      <c r="E698" s="105" t="s">
        <v>671</v>
      </c>
      <c r="F698" s="106">
        <v>610</v>
      </c>
      <c r="G698" s="255">
        <v>20054991.879999999</v>
      </c>
      <c r="H698" s="253">
        <v>12623351.960000001</v>
      </c>
      <c r="I698" s="250">
        <f t="shared" si="270"/>
        <v>7431639.9199999981</v>
      </c>
    </row>
    <row r="699" spans="1:9" s="97" customFormat="1" ht="30.6" x14ac:dyDescent="0.3">
      <c r="A699" s="101" t="s">
        <v>674</v>
      </c>
      <c r="B699" s="102" t="s">
        <v>653</v>
      </c>
      <c r="C699" s="103" t="s">
        <v>655</v>
      </c>
      <c r="D699" s="113" t="s">
        <v>379</v>
      </c>
      <c r="E699" s="203" t="s">
        <v>675</v>
      </c>
      <c r="F699" s="106"/>
      <c r="G699" s="260">
        <f>G700</f>
        <v>0</v>
      </c>
      <c r="H699" s="250">
        <f t="shared" ref="H699:H702" si="272">H700</f>
        <v>0</v>
      </c>
      <c r="I699" s="250">
        <f t="shared" si="258"/>
        <v>0</v>
      </c>
    </row>
    <row r="700" spans="1:9" s="97" customFormat="1" ht="30.6" x14ac:dyDescent="0.3">
      <c r="A700" s="101" t="s">
        <v>676</v>
      </c>
      <c r="B700" s="102" t="s">
        <v>653</v>
      </c>
      <c r="C700" s="103" t="s">
        <v>655</v>
      </c>
      <c r="D700" s="113" t="s">
        <v>379</v>
      </c>
      <c r="E700" s="105" t="s">
        <v>677</v>
      </c>
      <c r="F700" s="106"/>
      <c r="G700" s="260">
        <f>G701</f>
        <v>0</v>
      </c>
      <c r="H700" s="250">
        <f t="shared" si="272"/>
        <v>0</v>
      </c>
      <c r="I700" s="250">
        <f t="shared" si="258"/>
        <v>0</v>
      </c>
    </row>
    <row r="701" spans="1:9" s="97" customFormat="1" ht="15.6" x14ac:dyDescent="0.3">
      <c r="A701" s="107" t="s">
        <v>678</v>
      </c>
      <c r="B701" s="102" t="s">
        <v>653</v>
      </c>
      <c r="C701" s="103" t="s">
        <v>655</v>
      </c>
      <c r="D701" s="113" t="s">
        <v>379</v>
      </c>
      <c r="E701" s="105" t="s">
        <v>679</v>
      </c>
      <c r="F701" s="106"/>
      <c r="G701" s="260">
        <f>G702</f>
        <v>0</v>
      </c>
      <c r="H701" s="250">
        <f t="shared" si="272"/>
        <v>0</v>
      </c>
      <c r="I701" s="250">
        <f t="shared" si="258"/>
        <v>0</v>
      </c>
    </row>
    <row r="702" spans="1:9" s="97" customFormat="1" ht="30.6" x14ac:dyDescent="0.3">
      <c r="A702" s="107" t="s">
        <v>573</v>
      </c>
      <c r="B702" s="102" t="s">
        <v>653</v>
      </c>
      <c r="C702" s="103" t="s">
        <v>655</v>
      </c>
      <c r="D702" s="113" t="s">
        <v>379</v>
      </c>
      <c r="E702" s="105" t="s">
        <v>679</v>
      </c>
      <c r="F702" s="106">
        <v>600</v>
      </c>
      <c r="G702" s="260">
        <f>G703</f>
        <v>0</v>
      </c>
      <c r="H702" s="250">
        <f t="shared" si="272"/>
        <v>0</v>
      </c>
      <c r="I702" s="250">
        <f t="shared" si="258"/>
        <v>0</v>
      </c>
    </row>
    <row r="703" spans="1:9" s="97" customFormat="1" ht="15.6" x14ac:dyDescent="0.3">
      <c r="A703" s="101" t="s">
        <v>195</v>
      </c>
      <c r="B703" s="102" t="s">
        <v>653</v>
      </c>
      <c r="C703" s="103" t="s">
        <v>655</v>
      </c>
      <c r="D703" s="113" t="s">
        <v>379</v>
      </c>
      <c r="E703" s="105" t="s">
        <v>679</v>
      </c>
      <c r="F703" s="106">
        <v>610</v>
      </c>
      <c r="G703" s="255"/>
      <c r="H703" s="253">
        <v>0</v>
      </c>
      <c r="I703" s="250">
        <f t="shared" si="258"/>
        <v>0</v>
      </c>
    </row>
    <row r="704" spans="1:9" s="97" customFormat="1" ht="30" customHeight="1" x14ac:dyDescent="0.3">
      <c r="A704" s="101" t="s">
        <v>949</v>
      </c>
      <c r="B704" s="102" t="s">
        <v>653</v>
      </c>
      <c r="C704" s="103" t="s">
        <v>655</v>
      </c>
      <c r="D704" s="113" t="s">
        <v>379</v>
      </c>
      <c r="E704" s="105" t="s">
        <v>442</v>
      </c>
      <c r="F704" s="106"/>
      <c r="G704" s="255">
        <f>G705</f>
        <v>15000</v>
      </c>
      <c r="H704" s="255">
        <f>H705</f>
        <v>0</v>
      </c>
      <c r="I704" s="255">
        <f t="shared" ref="H704:I707" si="273">I705</f>
        <v>15000</v>
      </c>
    </row>
    <row r="705" spans="1:9" s="97" customFormat="1" ht="19.2" customHeight="1" x14ac:dyDescent="0.3">
      <c r="A705" s="101" t="s">
        <v>443</v>
      </c>
      <c r="B705" s="102" t="s">
        <v>653</v>
      </c>
      <c r="C705" s="103" t="s">
        <v>655</v>
      </c>
      <c r="D705" s="113" t="s">
        <v>379</v>
      </c>
      <c r="E705" s="105" t="s">
        <v>444</v>
      </c>
      <c r="F705" s="106"/>
      <c r="G705" s="255">
        <f>G706</f>
        <v>15000</v>
      </c>
      <c r="H705" s="255">
        <f t="shared" si="273"/>
        <v>0</v>
      </c>
      <c r="I705" s="255">
        <f t="shared" si="273"/>
        <v>15000</v>
      </c>
    </row>
    <row r="706" spans="1:9" s="97" customFormat="1" ht="31.8" customHeight="1" x14ac:dyDescent="0.3">
      <c r="A706" s="101" t="s">
        <v>578</v>
      </c>
      <c r="B706" s="102" t="s">
        <v>653</v>
      </c>
      <c r="C706" s="103" t="s">
        <v>655</v>
      </c>
      <c r="D706" s="113" t="s">
        <v>379</v>
      </c>
      <c r="E706" s="105" t="s">
        <v>948</v>
      </c>
      <c r="F706" s="106"/>
      <c r="G706" s="255">
        <f>G707</f>
        <v>15000</v>
      </c>
      <c r="H706" s="255">
        <f t="shared" si="273"/>
        <v>0</v>
      </c>
      <c r="I706" s="255">
        <f t="shared" si="273"/>
        <v>15000</v>
      </c>
    </row>
    <row r="707" spans="1:9" s="97" customFormat="1" ht="30.6" x14ac:dyDescent="0.3">
      <c r="A707" s="107" t="s">
        <v>573</v>
      </c>
      <c r="B707" s="102" t="s">
        <v>653</v>
      </c>
      <c r="C707" s="103" t="s">
        <v>655</v>
      </c>
      <c r="D707" s="113" t="s">
        <v>379</v>
      </c>
      <c r="E707" s="105" t="s">
        <v>948</v>
      </c>
      <c r="F707" s="106">
        <v>600</v>
      </c>
      <c r="G707" s="255">
        <f>G708</f>
        <v>15000</v>
      </c>
      <c r="H707" s="255">
        <f t="shared" si="273"/>
        <v>0</v>
      </c>
      <c r="I707" s="255">
        <f t="shared" si="273"/>
        <v>15000</v>
      </c>
    </row>
    <row r="708" spans="1:9" s="97" customFormat="1" ht="15.6" x14ac:dyDescent="0.3">
      <c r="A708" s="101" t="s">
        <v>195</v>
      </c>
      <c r="B708" s="102" t="s">
        <v>653</v>
      </c>
      <c r="C708" s="103" t="s">
        <v>655</v>
      </c>
      <c r="D708" s="113" t="s">
        <v>379</v>
      </c>
      <c r="E708" s="105" t="s">
        <v>948</v>
      </c>
      <c r="F708" s="106">
        <v>610</v>
      </c>
      <c r="G708" s="255">
        <v>15000</v>
      </c>
      <c r="H708" s="256">
        <v>0</v>
      </c>
      <c r="I708" s="250">
        <f>G708-H708</f>
        <v>15000</v>
      </c>
    </row>
    <row r="709" spans="1:9" s="97" customFormat="1" ht="45.6" x14ac:dyDescent="0.3">
      <c r="A709" s="101" t="s">
        <v>851</v>
      </c>
      <c r="B709" s="102" t="s">
        <v>653</v>
      </c>
      <c r="C709" s="103" t="s">
        <v>655</v>
      </c>
      <c r="D709" s="113" t="s">
        <v>379</v>
      </c>
      <c r="E709" s="105" t="s">
        <v>849</v>
      </c>
      <c r="F709" s="106"/>
      <c r="G709" s="255">
        <f>G710</f>
        <v>0</v>
      </c>
      <c r="H709" s="255">
        <f t="shared" ref="H709:I711" si="274">H710</f>
        <v>0</v>
      </c>
      <c r="I709" s="255">
        <f t="shared" si="274"/>
        <v>0</v>
      </c>
    </row>
    <row r="710" spans="1:9" s="97" customFormat="1" ht="45.6" x14ac:dyDescent="0.3">
      <c r="A710" s="101" t="s">
        <v>852</v>
      </c>
      <c r="B710" s="102" t="s">
        <v>653</v>
      </c>
      <c r="C710" s="103" t="s">
        <v>655</v>
      </c>
      <c r="D710" s="113" t="s">
        <v>379</v>
      </c>
      <c r="E710" s="105" t="s">
        <v>850</v>
      </c>
      <c r="F710" s="106"/>
      <c r="G710" s="255">
        <f>G711</f>
        <v>0</v>
      </c>
      <c r="H710" s="255">
        <f t="shared" si="274"/>
        <v>0</v>
      </c>
      <c r="I710" s="255">
        <f t="shared" si="274"/>
        <v>0</v>
      </c>
    </row>
    <row r="711" spans="1:9" s="97" customFormat="1" ht="30.6" x14ac:dyDescent="0.3">
      <c r="A711" s="107" t="s">
        <v>573</v>
      </c>
      <c r="B711" s="102" t="s">
        <v>653</v>
      </c>
      <c r="C711" s="103" t="s">
        <v>655</v>
      </c>
      <c r="D711" s="113" t="s">
        <v>379</v>
      </c>
      <c r="E711" s="105" t="s">
        <v>850</v>
      </c>
      <c r="F711" s="106">
        <v>600</v>
      </c>
      <c r="G711" s="255">
        <f>G712</f>
        <v>0</v>
      </c>
      <c r="H711" s="255">
        <f t="shared" si="274"/>
        <v>0</v>
      </c>
      <c r="I711" s="255">
        <f t="shared" si="274"/>
        <v>0</v>
      </c>
    </row>
    <row r="712" spans="1:9" s="97" customFormat="1" ht="15.6" x14ac:dyDescent="0.3">
      <c r="A712" s="101" t="s">
        <v>195</v>
      </c>
      <c r="B712" s="102" t="s">
        <v>653</v>
      </c>
      <c r="C712" s="103" t="s">
        <v>655</v>
      </c>
      <c r="D712" s="113" t="s">
        <v>379</v>
      </c>
      <c r="E712" s="105" t="s">
        <v>850</v>
      </c>
      <c r="F712" s="106">
        <v>610</v>
      </c>
      <c r="G712" s="255"/>
      <c r="H712" s="256">
        <v>0</v>
      </c>
      <c r="I712" s="250">
        <f>G712-H712</f>
        <v>0</v>
      </c>
    </row>
    <row r="713" spans="1:9" s="97" customFormat="1" ht="15.6" x14ac:dyDescent="0.3">
      <c r="A713" s="101" t="s">
        <v>401</v>
      </c>
      <c r="B713" s="102" t="s">
        <v>653</v>
      </c>
      <c r="C713" s="103" t="s">
        <v>655</v>
      </c>
      <c r="D713" s="113" t="s">
        <v>379</v>
      </c>
      <c r="E713" s="112" t="s">
        <v>402</v>
      </c>
      <c r="F713" s="106"/>
      <c r="G713" s="260">
        <f>G714</f>
        <v>30837814.740000002</v>
      </c>
      <c r="H713" s="260">
        <f t="shared" ref="H713:H716" si="275">H714</f>
        <v>11127652.640000001</v>
      </c>
      <c r="I713" s="250">
        <f t="shared" si="258"/>
        <v>19710162.100000001</v>
      </c>
    </row>
    <row r="714" spans="1:9" s="97" customFormat="1" ht="30.6" x14ac:dyDescent="0.3">
      <c r="A714" s="101" t="s">
        <v>531</v>
      </c>
      <c r="B714" s="102" t="s">
        <v>653</v>
      </c>
      <c r="C714" s="103" t="s">
        <v>655</v>
      </c>
      <c r="D714" s="113" t="s">
        <v>379</v>
      </c>
      <c r="E714" s="112" t="s">
        <v>532</v>
      </c>
      <c r="F714" s="106"/>
      <c r="G714" s="260">
        <f>G715+G718+G721</f>
        <v>30837814.740000002</v>
      </c>
      <c r="H714" s="260">
        <f t="shared" ref="H714:I714" si="276">H715+H718+H721</f>
        <v>11127652.640000001</v>
      </c>
      <c r="I714" s="260">
        <f t="shared" si="276"/>
        <v>19710162.100000001</v>
      </c>
    </row>
    <row r="715" spans="1:9" s="97" customFormat="1" ht="30.6" x14ac:dyDescent="0.3">
      <c r="A715" s="122" t="s">
        <v>616</v>
      </c>
      <c r="B715" s="102" t="s">
        <v>653</v>
      </c>
      <c r="C715" s="103" t="s">
        <v>655</v>
      </c>
      <c r="D715" s="113" t="s">
        <v>379</v>
      </c>
      <c r="E715" s="139" t="s">
        <v>617</v>
      </c>
      <c r="F715" s="106"/>
      <c r="G715" s="260">
        <f>G716</f>
        <v>30665300</v>
      </c>
      <c r="H715" s="260">
        <f t="shared" si="275"/>
        <v>10955137.9</v>
      </c>
      <c r="I715" s="250">
        <f t="shared" si="258"/>
        <v>19710162.100000001</v>
      </c>
    </row>
    <row r="716" spans="1:9" s="97" customFormat="1" ht="30.6" x14ac:dyDescent="0.3">
      <c r="A716" s="107" t="s">
        <v>573</v>
      </c>
      <c r="B716" s="102" t="s">
        <v>653</v>
      </c>
      <c r="C716" s="103" t="s">
        <v>655</v>
      </c>
      <c r="D716" s="113" t="s">
        <v>379</v>
      </c>
      <c r="E716" s="139" t="s">
        <v>617</v>
      </c>
      <c r="F716" s="106">
        <v>600</v>
      </c>
      <c r="G716" s="260">
        <f>G717</f>
        <v>30665300</v>
      </c>
      <c r="H716" s="260">
        <f t="shared" si="275"/>
        <v>10955137.9</v>
      </c>
      <c r="I716" s="250">
        <f t="shared" si="258"/>
        <v>19710162.100000001</v>
      </c>
    </row>
    <row r="717" spans="1:9" s="97" customFormat="1" ht="15.6" x14ac:dyDescent="0.3">
      <c r="A717" s="101" t="s">
        <v>195</v>
      </c>
      <c r="B717" s="102" t="s">
        <v>653</v>
      </c>
      <c r="C717" s="103" t="s">
        <v>655</v>
      </c>
      <c r="D717" s="113" t="s">
        <v>379</v>
      </c>
      <c r="E717" s="139" t="s">
        <v>617</v>
      </c>
      <c r="F717" s="106">
        <v>610</v>
      </c>
      <c r="G717" s="255">
        <v>30665300</v>
      </c>
      <c r="H717" s="253">
        <v>10955137.9</v>
      </c>
      <c r="I717" s="250">
        <f t="shared" si="258"/>
        <v>19710162.100000001</v>
      </c>
    </row>
    <row r="718" spans="1:9" s="97" customFormat="1" ht="30.6" x14ac:dyDescent="0.3">
      <c r="A718" s="101" t="s">
        <v>680</v>
      </c>
      <c r="B718" s="102" t="s">
        <v>653</v>
      </c>
      <c r="C718" s="103" t="s">
        <v>655</v>
      </c>
      <c r="D718" s="113" t="s">
        <v>379</v>
      </c>
      <c r="E718" s="105" t="s">
        <v>681</v>
      </c>
      <c r="F718" s="106"/>
      <c r="G718" s="251">
        <f>G719</f>
        <v>60155.19</v>
      </c>
      <c r="H718" s="253">
        <f>H719</f>
        <v>60155.19</v>
      </c>
      <c r="I718" s="250">
        <f t="shared" si="258"/>
        <v>0</v>
      </c>
    </row>
    <row r="719" spans="1:9" s="97" customFormat="1" ht="30.6" x14ac:dyDescent="0.3">
      <c r="A719" s="107" t="s">
        <v>573</v>
      </c>
      <c r="B719" s="102" t="s">
        <v>653</v>
      </c>
      <c r="C719" s="103" t="s">
        <v>655</v>
      </c>
      <c r="D719" s="113" t="s">
        <v>379</v>
      </c>
      <c r="E719" s="105" t="s">
        <v>681</v>
      </c>
      <c r="F719" s="106">
        <v>600</v>
      </c>
      <c r="G719" s="251">
        <f>G720</f>
        <v>60155.19</v>
      </c>
      <c r="H719" s="253">
        <f>H720</f>
        <v>60155.19</v>
      </c>
      <c r="I719" s="250">
        <f t="shared" si="258"/>
        <v>0</v>
      </c>
    </row>
    <row r="720" spans="1:9" s="97" customFormat="1" ht="15.6" x14ac:dyDescent="0.3">
      <c r="A720" s="101" t="s">
        <v>195</v>
      </c>
      <c r="B720" s="102" t="s">
        <v>653</v>
      </c>
      <c r="C720" s="103" t="s">
        <v>655</v>
      </c>
      <c r="D720" s="113" t="s">
        <v>379</v>
      </c>
      <c r="E720" s="105" t="s">
        <v>681</v>
      </c>
      <c r="F720" s="106">
        <v>610</v>
      </c>
      <c r="G720" s="251">
        <v>60155.19</v>
      </c>
      <c r="H720" s="253">
        <v>60155.19</v>
      </c>
      <c r="I720" s="250">
        <f t="shared" si="258"/>
        <v>0</v>
      </c>
    </row>
    <row r="721" spans="1:9" s="97" customFormat="1" ht="33.6" customHeight="1" x14ac:dyDescent="0.3">
      <c r="A721" s="101" t="s">
        <v>854</v>
      </c>
      <c r="B721" s="102" t="s">
        <v>653</v>
      </c>
      <c r="C721" s="103" t="s">
        <v>655</v>
      </c>
      <c r="D721" s="113" t="s">
        <v>379</v>
      </c>
      <c r="E721" s="105" t="s">
        <v>853</v>
      </c>
      <c r="F721" s="106"/>
      <c r="G721" s="251">
        <f>G722</f>
        <v>112359.55</v>
      </c>
      <c r="H721" s="253">
        <f>H722</f>
        <v>112359.55</v>
      </c>
      <c r="I721" s="250">
        <f t="shared" ref="I721:I723" si="277">G721-H721</f>
        <v>0</v>
      </c>
    </row>
    <row r="722" spans="1:9" s="97" customFormat="1" ht="30.6" x14ac:dyDescent="0.3">
      <c r="A722" s="107" t="s">
        <v>573</v>
      </c>
      <c r="B722" s="102" t="s">
        <v>653</v>
      </c>
      <c r="C722" s="103" t="s">
        <v>655</v>
      </c>
      <c r="D722" s="113" t="s">
        <v>379</v>
      </c>
      <c r="E722" s="105" t="s">
        <v>853</v>
      </c>
      <c r="F722" s="106">
        <v>600</v>
      </c>
      <c r="G722" s="251">
        <f>G723</f>
        <v>112359.55</v>
      </c>
      <c r="H722" s="253">
        <f>H723</f>
        <v>112359.55</v>
      </c>
      <c r="I722" s="250">
        <f t="shared" si="277"/>
        <v>0</v>
      </c>
    </row>
    <row r="723" spans="1:9" s="97" customFormat="1" ht="15.6" x14ac:dyDescent="0.3">
      <c r="A723" s="101" t="s">
        <v>195</v>
      </c>
      <c r="B723" s="102" t="s">
        <v>653</v>
      </c>
      <c r="C723" s="103" t="s">
        <v>655</v>
      </c>
      <c r="D723" s="113" t="s">
        <v>379</v>
      </c>
      <c r="E723" s="105" t="s">
        <v>853</v>
      </c>
      <c r="F723" s="106">
        <v>610</v>
      </c>
      <c r="G723" s="251">
        <v>112359.55</v>
      </c>
      <c r="H723" s="253">
        <v>112359.55</v>
      </c>
      <c r="I723" s="250">
        <f t="shared" si="277"/>
        <v>0</v>
      </c>
    </row>
    <row r="724" spans="1:9" s="97" customFormat="1" ht="33.6" customHeight="1" x14ac:dyDescent="0.3">
      <c r="A724" s="101" t="s">
        <v>900</v>
      </c>
      <c r="B724" s="102" t="s">
        <v>653</v>
      </c>
      <c r="C724" s="103" t="s">
        <v>655</v>
      </c>
      <c r="D724" s="113" t="s">
        <v>379</v>
      </c>
      <c r="E724" s="105" t="s">
        <v>897</v>
      </c>
      <c r="F724" s="106"/>
      <c r="G724" s="255">
        <f>G725</f>
        <v>200000</v>
      </c>
      <c r="H724" s="255">
        <f t="shared" ref="H724:I726" si="278">H725</f>
        <v>100000</v>
      </c>
      <c r="I724" s="255">
        <f t="shared" si="278"/>
        <v>100000</v>
      </c>
    </row>
    <row r="725" spans="1:9" s="97" customFormat="1" ht="18.600000000000001" customHeight="1" x14ac:dyDescent="0.3">
      <c r="A725" s="101" t="s">
        <v>899</v>
      </c>
      <c r="B725" s="102" t="s">
        <v>653</v>
      </c>
      <c r="C725" s="103" t="s">
        <v>655</v>
      </c>
      <c r="D725" s="113" t="s">
        <v>379</v>
      </c>
      <c r="E725" s="105" t="s">
        <v>898</v>
      </c>
      <c r="F725" s="106"/>
      <c r="G725" s="255">
        <f>G726</f>
        <v>200000</v>
      </c>
      <c r="H725" s="255">
        <f t="shared" si="278"/>
        <v>100000</v>
      </c>
      <c r="I725" s="255">
        <f t="shared" si="278"/>
        <v>100000</v>
      </c>
    </row>
    <row r="726" spans="1:9" s="97" customFormat="1" ht="30.6" x14ac:dyDescent="0.3">
      <c r="A726" s="107" t="s">
        <v>573</v>
      </c>
      <c r="B726" s="102" t="s">
        <v>653</v>
      </c>
      <c r="C726" s="103" t="s">
        <v>655</v>
      </c>
      <c r="D726" s="113" t="s">
        <v>379</v>
      </c>
      <c r="E726" s="105" t="s">
        <v>898</v>
      </c>
      <c r="F726" s="106">
        <v>600</v>
      </c>
      <c r="G726" s="255">
        <f>G727</f>
        <v>200000</v>
      </c>
      <c r="H726" s="255">
        <f t="shared" si="278"/>
        <v>100000</v>
      </c>
      <c r="I726" s="255">
        <f t="shared" si="278"/>
        <v>100000</v>
      </c>
    </row>
    <row r="727" spans="1:9" s="97" customFormat="1" ht="15.6" x14ac:dyDescent="0.3">
      <c r="A727" s="101" t="s">
        <v>195</v>
      </c>
      <c r="B727" s="102" t="s">
        <v>653</v>
      </c>
      <c r="C727" s="103" t="s">
        <v>655</v>
      </c>
      <c r="D727" s="113" t="s">
        <v>379</v>
      </c>
      <c r="E727" s="105" t="s">
        <v>898</v>
      </c>
      <c r="F727" s="106">
        <v>610</v>
      </c>
      <c r="G727" s="255">
        <v>200000</v>
      </c>
      <c r="H727" s="253">
        <v>100000</v>
      </c>
      <c r="I727" s="250">
        <f>G727-H727</f>
        <v>100000</v>
      </c>
    </row>
    <row r="728" spans="1:9" s="73" customFormat="1" ht="15.6" x14ac:dyDescent="0.3">
      <c r="A728" s="114" t="s">
        <v>267</v>
      </c>
      <c r="B728" s="115" t="s">
        <v>653</v>
      </c>
      <c r="C728" s="116" t="s">
        <v>655</v>
      </c>
      <c r="D728" s="117" t="s">
        <v>394</v>
      </c>
      <c r="E728" s="118"/>
      <c r="F728" s="119"/>
      <c r="G728" s="262">
        <f>G729+G738+G746</f>
        <v>30196996.16</v>
      </c>
      <c r="H728" s="249">
        <f t="shared" ref="H728" si="279">H729+H738+H746</f>
        <v>16279476.640000001</v>
      </c>
      <c r="I728" s="249">
        <f t="shared" si="258"/>
        <v>13917519.52</v>
      </c>
    </row>
    <row r="729" spans="1:9" s="97" customFormat="1" ht="15.6" x14ac:dyDescent="0.3">
      <c r="A729" s="199" t="s">
        <v>682</v>
      </c>
      <c r="B729" s="102" t="s">
        <v>653</v>
      </c>
      <c r="C729" s="103" t="s">
        <v>655</v>
      </c>
      <c r="D729" s="113" t="s">
        <v>394</v>
      </c>
      <c r="E729" s="167" t="s">
        <v>683</v>
      </c>
      <c r="F729" s="168"/>
      <c r="G729" s="263">
        <f>G730</f>
        <v>28967095.23</v>
      </c>
      <c r="H729" s="257">
        <f t="shared" ref="H729:H730" si="280">H730</f>
        <v>15620551.970000001</v>
      </c>
      <c r="I729" s="250">
        <f t="shared" si="258"/>
        <v>13346543.26</v>
      </c>
    </row>
    <row r="730" spans="1:9" s="97" customFormat="1" ht="30.6" x14ac:dyDescent="0.3">
      <c r="A730" s="199" t="s">
        <v>684</v>
      </c>
      <c r="B730" s="102" t="s">
        <v>653</v>
      </c>
      <c r="C730" s="103" t="s">
        <v>655</v>
      </c>
      <c r="D730" s="113" t="s">
        <v>394</v>
      </c>
      <c r="E730" s="167" t="s">
        <v>685</v>
      </c>
      <c r="F730" s="168"/>
      <c r="G730" s="263">
        <f>G731</f>
        <v>28967095.23</v>
      </c>
      <c r="H730" s="257">
        <f t="shared" si="280"/>
        <v>15620551.970000001</v>
      </c>
      <c r="I730" s="250">
        <f t="shared" si="258"/>
        <v>13346543.26</v>
      </c>
    </row>
    <row r="731" spans="1:9" s="97" customFormat="1" ht="30.6" x14ac:dyDescent="0.3">
      <c r="A731" s="199" t="s">
        <v>686</v>
      </c>
      <c r="B731" s="102" t="s">
        <v>653</v>
      </c>
      <c r="C731" s="103" t="s">
        <v>655</v>
      </c>
      <c r="D731" s="113" t="s">
        <v>394</v>
      </c>
      <c r="E731" s="167" t="s">
        <v>687</v>
      </c>
      <c r="F731" s="168"/>
      <c r="G731" s="263">
        <f>G732+G734+G736</f>
        <v>28967095.23</v>
      </c>
      <c r="H731" s="263">
        <f t="shared" ref="H731:I731" si="281">H732+H734+H736</f>
        <v>15620551.970000001</v>
      </c>
      <c r="I731" s="257">
        <f t="shared" si="281"/>
        <v>13346543.26</v>
      </c>
    </row>
    <row r="732" spans="1:9" s="97" customFormat="1" ht="45.6" x14ac:dyDescent="0.3">
      <c r="A732" s="107" t="s">
        <v>409</v>
      </c>
      <c r="B732" s="102" t="s">
        <v>653</v>
      </c>
      <c r="C732" s="103" t="s">
        <v>655</v>
      </c>
      <c r="D732" s="113" t="s">
        <v>394</v>
      </c>
      <c r="E732" s="167" t="s">
        <v>687</v>
      </c>
      <c r="F732" s="106">
        <v>100</v>
      </c>
      <c r="G732" s="260">
        <f>G733</f>
        <v>28136599.07</v>
      </c>
      <c r="H732" s="250">
        <f t="shared" ref="H732" si="282">H733</f>
        <v>15221071.880000001</v>
      </c>
      <c r="I732" s="250">
        <f t="shared" si="258"/>
        <v>12915527.189999999</v>
      </c>
    </row>
    <row r="733" spans="1:9" s="97" customFormat="1" ht="15.6" x14ac:dyDescent="0.3">
      <c r="A733" s="101" t="s">
        <v>63</v>
      </c>
      <c r="B733" s="102" t="s">
        <v>653</v>
      </c>
      <c r="C733" s="103" t="s">
        <v>655</v>
      </c>
      <c r="D733" s="113" t="s">
        <v>394</v>
      </c>
      <c r="E733" s="105" t="s">
        <v>687</v>
      </c>
      <c r="F733" s="106">
        <v>110</v>
      </c>
      <c r="G733" s="255">
        <v>28136599.07</v>
      </c>
      <c r="H733" s="255">
        <v>15221071.880000001</v>
      </c>
      <c r="I733" s="250">
        <f t="shared" si="258"/>
        <v>12915527.189999999</v>
      </c>
    </row>
    <row r="734" spans="1:9" s="73" customFormat="1" ht="15.6" x14ac:dyDescent="0.3">
      <c r="A734" s="101" t="s">
        <v>392</v>
      </c>
      <c r="B734" s="102" t="s">
        <v>653</v>
      </c>
      <c r="C734" s="103" t="s">
        <v>655</v>
      </c>
      <c r="D734" s="113" t="s">
        <v>394</v>
      </c>
      <c r="E734" s="105" t="s">
        <v>687</v>
      </c>
      <c r="F734" s="106">
        <v>200</v>
      </c>
      <c r="G734" s="255">
        <f>G735</f>
        <v>830496.16</v>
      </c>
      <c r="H734" s="255">
        <f t="shared" ref="H734" si="283">H735</f>
        <v>399480.09</v>
      </c>
      <c r="I734" s="250">
        <f t="shared" si="258"/>
        <v>431016.07</v>
      </c>
    </row>
    <row r="735" spans="1:9" s="97" customFormat="1" ht="30.6" x14ac:dyDescent="0.3">
      <c r="A735" s="101" t="s">
        <v>56</v>
      </c>
      <c r="B735" s="102" t="s">
        <v>653</v>
      </c>
      <c r="C735" s="103" t="s">
        <v>655</v>
      </c>
      <c r="D735" s="113" t="s">
        <v>394</v>
      </c>
      <c r="E735" s="105" t="s">
        <v>687</v>
      </c>
      <c r="F735" s="106">
        <v>240</v>
      </c>
      <c r="G735" s="255">
        <v>830496.16</v>
      </c>
      <c r="H735" s="255">
        <v>399480.09</v>
      </c>
      <c r="I735" s="250">
        <f t="shared" si="258"/>
        <v>431016.07</v>
      </c>
    </row>
    <row r="736" spans="1:9" s="97" customFormat="1" ht="15.6" x14ac:dyDescent="0.3">
      <c r="A736" s="101" t="s">
        <v>82</v>
      </c>
      <c r="B736" s="102" t="s">
        <v>653</v>
      </c>
      <c r="C736" s="103" t="s">
        <v>655</v>
      </c>
      <c r="D736" s="113" t="s">
        <v>394</v>
      </c>
      <c r="E736" s="105" t="s">
        <v>687</v>
      </c>
      <c r="F736" s="106">
        <v>800</v>
      </c>
      <c r="G736" s="255">
        <f>G737</f>
        <v>0</v>
      </c>
      <c r="H736" s="255">
        <f>H737</f>
        <v>0</v>
      </c>
      <c r="I736" s="250">
        <f>I737</f>
        <v>0</v>
      </c>
    </row>
    <row r="737" spans="1:9" s="97" customFormat="1" ht="15.6" x14ac:dyDescent="0.3">
      <c r="A737" s="101" t="s">
        <v>88</v>
      </c>
      <c r="B737" s="102" t="s">
        <v>653</v>
      </c>
      <c r="C737" s="103" t="s">
        <v>655</v>
      </c>
      <c r="D737" s="113" t="s">
        <v>394</v>
      </c>
      <c r="E737" s="105" t="s">
        <v>687</v>
      </c>
      <c r="F737" s="106">
        <v>850</v>
      </c>
      <c r="G737" s="255"/>
      <c r="H737" s="255"/>
      <c r="I737" s="250">
        <f>G737-H737</f>
        <v>0</v>
      </c>
    </row>
    <row r="738" spans="1:9" s="97" customFormat="1" ht="15.6" x14ac:dyDescent="0.3">
      <c r="A738" s="101" t="s">
        <v>381</v>
      </c>
      <c r="B738" s="102" t="s">
        <v>653</v>
      </c>
      <c r="C738" s="103" t="s">
        <v>655</v>
      </c>
      <c r="D738" s="113" t="s">
        <v>394</v>
      </c>
      <c r="E738" s="105" t="s">
        <v>382</v>
      </c>
      <c r="F738" s="106"/>
      <c r="G738" s="260">
        <f>G739</f>
        <v>1199411.1099999999</v>
      </c>
      <c r="H738" s="260">
        <f t="shared" ref="H738:I744" si="284">H739</f>
        <v>651472.17000000004</v>
      </c>
      <c r="I738" s="250">
        <f t="shared" si="258"/>
        <v>547938.93999999983</v>
      </c>
    </row>
    <row r="739" spans="1:9" s="97" customFormat="1" ht="15.6" x14ac:dyDescent="0.3">
      <c r="A739" s="101" t="s">
        <v>383</v>
      </c>
      <c r="B739" s="102" t="s">
        <v>653</v>
      </c>
      <c r="C739" s="103" t="s">
        <v>655</v>
      </c>
      <c r="D739" s="113" t="s">
        <v>394</v>
      </c>
      <c r="E739" s="105" t="s">
        <v>384</v>
      </c>
      <c r="F739" s="106"/>
      <c r="G739" s="260">
        <f>G740+G743</f>
        <v>1199411.1099999999</v>
      </c>
      <c r="H739" s="260">
        <f t="shared" ref="H739:I739" si="285">H740+H743</f>
        <v>651472.17000000004</v>
      </c>
      <c r="I739" s="260">
        <f t="shared" si="285"/>
        <v>547938.93999999994</v>
      </c>
    </row>
    <row r="740" spans="1:9" s="97" customFormat="1" ht="15.6" x14ac:dyDescent="0.3">
      <c r="A740" s="101" t="s">
        <v>644</v>
      </c>
      <c r="B740" s="102" t="s">
        <v>653</v>
      </c>
      <c r="C740" s="103" t="s">
        <v>655</v>
      </c>
      <c r="D740" s="113" t="s">
        <v>394</v>
      </c>
      <c r="E740" s="105" t="s">
        <v>416</v>
      </c>
      <c r="F740" s="106"/>
      <c r="G740" s="260">
        <f>G741</f>
        <v>1199400.93</v>
      </c>
      <c r="H740" s="250">
        <f t="shared" si="284"/>
        <v>651461.99</v>
      </c>
      <c r="I740" s="250">
        <f t="shared" si="284"/>
        <v>547938.93999999994</v>
      </c>
    </row>
    <row r="741" spans="1:9" s="97" customFormat="1" ht="45.6" x14ac:dyDescent="0.3">
      <c r="A741" s="107" t="s">
        <v>409</v>
      </c>
      <c r="B741" s="102" t="s">
        <v>653</v>
      </c>
      <c r="C741" s="103" t="s">
        <v>655</v>
      </c>
      <c r="D741" s="113" t="s">
        <v>394</v>
      </c>
      <c r="E741" s="105" t="s">
        <v>416</v>
      </c>
      <c r="F741" s="106">
        <v>100</v>
      </c>
      <c r="G741" s="260">
        <f>G742</f>
        <v>1199400.93</v>
      </c>
      <c r="H741" s="260">
        <f t="shared" si="284"/>
        <v>651461.99</v>
      </c>
      <c r="I741" s="250">
        <f t="shared" si="258"/>
        <v>547938.93999999994</v>
      </c>
    </row>
    <row r="742" spans="1:9" s="97" customFormat="1" ht="15.6" x14ac:dyDescent="0.3">
      <c r="A742" s="101" t="s">
        <v>645</v>
      </c>
      <c r="B742" s="102" t="s">
        <v>653</v>
      </c>
      <c r="C742" s="103" t="s">
        <v>655</v>
      </c>
      <c r="D742" s="113" t="s">
        <v>394</v>
      </c>
      <c r="E742" s="105" t="s">
        <v>416</v>
      </c>
      <c r="F742" s="106">
        <v>120</v>
      </c>
      <c r="G742" s="255">
        <v>1199400.93</v>
      </c>
      <c r="H742" s="253">
        <v>651461.99</v>
      </c>
      <c r="I742" s="250">
        <f t="shared" si="258"/>
        <v>547938.93999999994</v>
      </c>
    </row>
    <row r="743" spans="1:9" s="97" customFormat="1" ht="30.6" x14ac:dyDescent="0.3">
      <c r="A743" s="101" t="s">
        <v>421</v>
      </c>
      <c r="B743" s="102" t="s">
        <v>653</v>
      </c>
      <c r="C743" s="103" t="s">
        <v>655</v>
      </c>
      <c r="D743" s="113" t="s">
        <v>394</v>
      </c>
      <c r="E743" s="105" t="s">
        <v>422</v>
      </c>
      <c r="F743" s="106"/>
      <c r="G743" s="260">
        <f>G744</f>
        <v>10.18</v>
      </c>
      <c r="H743" s="260">
        <f t="shared" si="284"/>
        <v>10.18</v>
      </c>
      <c r="I743" s="250">
        <f t="shared" ref="I743:I745" si="286">G743-H743</f>
        <v>0</v>
      </c>
    </row>
    <row r="744" spans="1:9" s="97" customFormat="1" ht="15.6" x14ac:dyDescent="0.3">
      <c r="A744" s="107" t="s">
        <v>82</v>
      </c>
      <c r="B744" s="102" t="s">
        <v>653</v>
      </c>
      <c r="C744" s="103" t="s">
        <v>655</v>
      </c>
      <c r="D744" s="113" t="s">
        <v>394</v>
      </c>
      <c r="E744" s="105" t="s">
        <v>422</v>
      </c>
      <c r="F744" s="106">
        <v>800</v>
      </c>
      <c r="G744" s="260">
        <f>G745</f>
        <v>10.18</v>
      </c>
      <c r="H744" s="260">
        <f t="shared" si="284"/>
        <v>10.18</v>
      </c>
      <c r="I744" s="250">
        <f t="shared" si="286"/>
        <v>0</v>
      </c>
    </row>
    <row r="745" spans="1:9" s="97" customFormat="1" ht="15.6" x14ac:dyDescent="0.3">
      <c r="A745" s="101" t="s">
        <v>88</v>
      </c>
      <c r="B745" s="102" t="s">
        <v>653</v>
      </c>
      <c r="C745" s="103" t="s">
        <v>655</v>
      </c>
      <c r="D745" s="113" t="s">
        <v>394</v>
      </c>
      <c r="E745" s="105" t="s">
        <v>422</v>
      </c>
      <c r="F745" s="106">
        <v>850</v>
      </c>
      <c r="G745" s="255">
        <v>10.18</v>
      </c>
      <c r="H745" s="253">
        <v>10.18</v>
      </c>
      <c r="I745" s="250">
        <f t="shared" si="286"/>
        <v>0</v>
      </c>
    </row>
    <row r="746" spans="1:9" s="97" customFormat="1" ht="15.6" x14ac:dyDescent="0.3">
      <c r="A746" s="199" t="s">
        <v>459</v>
      </c>
      <c r="B746" s="102" t="s">
        <v>653</v>
      </c>
      <c r="C746" s="103" t="s">
        <v>655</v>
      </c>
      <c r="D746" s="113" t="s">
        <v>394</v>
      </c>
      <c r="E746" s="167" t="s">
        <v>460</v>
      </c>
      <c r="F746" s="168"/>
      <c r="G746" s="263">
        <f>G747+G750</f>
        <v>30489.82</v>
      </c>
      <c r="H746" s="263">
        <f t="shared" ref="H746:I746" si="287">H747+H750</f>
        <v>7452.5</v>
      </c>
      <c r="I746" s="257">
        <f t="shared" si="287"/>
        <v>23037.32</v>
      </c>
    </row>
    <row r="747" spans="1:9" s="97" customFormat="1" ht="30.6" x14ac:dyDescent="0.3">
      <c r="A747" s="107" t="s">
        <v>646</v>
      </c>
      <c r="B747" s="109" t="s">
        <v>653</v>
      </c>
      <c r="C747" s="110" t="s">
        <v>655</v>
      </c>
      <c r="D747" s="111" t="s">
        <v>394</v>
      </c>
      <c r="E747" s="112" t="s">
        <v>647</v>
      </c>
      <c r="F747" s="140"/>
      <c r="G747" s="260">
        <f>G748</f>
        <v>20500</v>
      </c>
      <c r="H747" s="260">
        <f t="shared" ref="H747:H751" si="288">H748</f>
        <v>7452.5</v>
      </c>
      <c r="I747" s="250">
        <f t="shared" si="258"/>
        <v>13047.5</v>
      </c>
    </row>
    <row r="748" spans="1:9" s="97" customFormat="1" ht="15.6" x14ac:dyDescent="0.3">
      <c r="A748" s="107" t="s">
        <v>82</v>
      </c>
      <c r="B748" s="109" t="s">
        <v>653</v>
      </c>
      <c r="C748" s="110" t="s">
        <v>655</v>
      </c>
      <c r="D748" s="111" t="s">
        <v>394</v>
      </c>
      <c r="E748" s="112" t="s">
        <v>647</v>
      </c>
      <c r="F748" s="140">
        <v>800</v>
      </c>
      <c r="G748" s="260">
        <f>G749</f>
        <v>20500</v>
      </c>
      <c r="H748" s="260">
        <f t="shared" si="288"/>
        <v>7452.5</v>
      </c>
      <c r="I748" s="250">
        <f t="shared" si="258"/>
        <v>13047.5</v>
      </c>
    </row>
    <row r="749" spans="1:9" s="97" customFormat="1" ht="15.6" x14ac:dyDescent="0.3">
      <c r="A749" s="101" t="s">
        <v>88</v>
      </c>
      <c r="B749" s="102" t="s">
        <v>653</v>
      </c>
      <c r="C749" s="103" t="s">
        <v>655</v>
      </c>
      <c r="D749" s="113" t="s">
        <v>394</v>
      </c>
      <c r="E749" s="105" t="s">
        <v>647</v>
      </c>
      <c r="F749" s="106">
        <v>850</v>
      </c>
      <c r="G749" s="255">
        <v>20500</v>
      </c>
      <c r="H749" s="253">
        <v>7452.5</v>
      </c>
      <c r="I749" s="250">
        <f t="shared" si="258"/>
        <v>13047.5</v>
      </c>
    </row>
    <row r="750" spans="1:9" s="97" customFormat="1" ht="30.6" x14ac:dyDescent="0.3">
      <c r="A750" s="107" t="s">
        <v>741</v>
      </c>
      <c r="B750" s="109" t="s">
        <v>653</v>
      </c>
      <c r="C750" s="110" t="s">
        <v>655</v>
      </c>
      <c r="D750" s="111" t="s">
        <v>394</v>
      </c>
      <c r="E750" s="112" t="s">
        <v>742</v>
      </c>
      <c r="F750" s="140"/>
      <c r="G750" s="260">
        <f>G751</f>
        <v>9989.82</v>
      </c>
      <c r="H750" s="260">
        <f t="shared" si="288"/>
        <v>0</v>
      </c>
      <c r="I750" s="250">
        <f t="shared" ref="I750:I752" si="289">G750-H750</f>
        <v>9989.82</v>
      </c>
    </row>
    <row r="751" spans="1:9" s="97" customFormat="1" ht="15.6" x14ac:dyDescent="0.3">
      <c r="A751" s="107" t="s">
        <v>82</v>
      </c>
      <c r="B751" s="109" t="s">
        <v>653</v>
      </c>
      <c r="C751" s="110" t="s">
        <v>655</v>
      </c>
      <c r="D751" s="111" t="s">
        <v>394</v>
      </c>
      <c r="E751" s="112" t="s">
        <v>742</v>
      </c>
      <c r="F751" s="140">
        <v>800</v>
      </c>
      <c r="G751" s="260">
        <f>G752</f>
        <v>9989.82</v>
      </c>
      <c r="H751" s="260">
        <f t="shared" si="288"/>
        <v>0</v>
      </c>
      <c r="I751" s="250">
        <f t="shared" si="289"/>
        <v>9989.82</v>
      </c>
    </row>
    <row r="752" spans="1:9" s="97" customFormat="1" ht="15.6" x14ac:dyDescent="0.3">
      <c r="A752" s="101" t="s">
        <v>88</v>
      </c>
      <c r="B752" s="102" t="s">
        <v>653</v>
      </c>
      <c r="C752" s="103" t="s">
        <v>655</v>
      </c>
      <c r="D752" s="113" t="s">
        <v>394</v>
      </c>
      <c r="E752" s="112" t="s">
        <v>742</v>
      </c>
      <c r="F752" s="106">
        <v>850</v>
      </c>
      <c r="G752" s="255">
        <v>9989.82</v>
      </c>
      <c r="H752" s="253">
        <v>0</v>
      </c>
      <c r="I752" s="250">
        <f t="shared" si="289"/>
        <v>9989.82</v>
      </c>
    </row>
    <row r="753" spans="1:10" s="73" customFormat="1" ht="15.6" x14ac:dyDescent="0.3">
      <c r="A753" s="114" t="s">
        <v>688</v>
      </c>
      <c r="B753" s="115"/>
      <c r="C753" s="116"/>
      <c r="D753" s="117"/>
      <c r="E753" s="118"/>
      <c r="F753" s="119"/>
      <c r="G753" s="254">
        <f>G400+G649+G353+G7</f>
        <v>799035004.01000011</v>
      </c>
      <c r="H753" s="252">
        <f>H400+H649+H353+H7</f>
        <v>348979964.03000003</v>
      </c>
      <c r="I753" s="249">
        <f t="shared" si="258"/>
        <v>450055039.98000008</v>
      </c>
      <c r="J753" s="100"/>
    </row>
    <row r="754" spans="1:10" s="196" customFormat="1" ht="15.6" x14ac:dyDescent="0.3"/>
  </sheetData>
  <autoFilter ref="A6:M753"/>
  <mergeCells count="12">
    <mergeCell ref="H4:H5"/>
    <mergeCell ref="I4:I5"/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G5"/>
  </mergeCells>
  <pageMargins left="0.31496062992125984" right="0.19685039370078741" top="0.15748031496062992" bottom="0.15748031496062992" header="0.31496062992125984" footer="0.31496062992125984"/>
  <pageSetup paperSize="9" scale="50" fitToHeight="2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26"/>
  <sheetViews>
    <sheetView view="pageBreakPreview" zoomScaleNormal="100" zoomScaleSheetLayoutView="100" workbookViewId="0">
      <selection activeCell="P25" sqref="P25"/>
    </sheetView>
  </sheetViews>
  <sheetFormatPr defaultColWidth="9.44140625" defaultRowHeight="14.4" x14ac:dyDescent="0.3"/>
  <cols>
    <col min="1" max="1" width="49.5546875" style="1" customWidth="1"/>
    <col min="2" max="2" width="20.109375" style="1" customWidth="1"/>
    <col min="3" max="8" width="0" style="1" hidden="1" customWidth="1"/>
    <col min="9" max="9" width="14.88671875" style="1" customWidth="1"/>
    <col min="10" max="15" width="0" style="1" hidden="1" customWidth="1"/>
    <col min="16" max="16" width="14" style="1" customWidth="1"/>
    <col min="17" max="17" width="17" style="1" customWidth="1"/>
    <col min="18" max="18" width="0" style="1" hidden="1" customWidth="1"/>
    <col min="19" max="19" width="6.88671875" style="1" customWidth="1"/>
    <col min="20" max="16384" width="9.44140625" style="1"/>
  </cols>
  <sheetData>
    <row r="1" spans="1:19" ht="10.5" customHeight="1" x14ac:dyDescent="0.3">
      <c r="A1" s="12"/>
      <c r="B1" s="13"/>
      <c r="C1" s="8"/>
      <c r="D1" s="8"/>
      <c r="E1" s="8"/>
      <c r="F1" s="8"/>
      <c r="G1" s="8"/>
      <c r="H1" s="8"/>
      <c r="I1" s="8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4.1" customHeight="1" x14ac:dyDescent="0.3">
      <c r="A2" s="285" t="s">
        <v>336</v>
      </c>
      <c r="B2" s="286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2"/>
      <c r="S2" s="3"/>
    </row>
    <row r="3" spans="1:19" ht="14.1" customHeight="1" x14ac:dyDescent="0.3">
      <c r="A3" s="56"/>
      <c r="B3" s="57"/>
      <c r="C3" s="58"/>
      <c r="D3" s="58"/>
      <c r="E3" s="58"/>
      <c r="F3" s="58"/>
      <c r="G3" s="58"/>
      <c r="H3" s="58"/>
      <c r="I3" s="58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48" customHeight="1" x14ac:dyDescent="0.3">
      <c r="A4" s="59"/>
      <c r="B4" s="29" t="s">
        <v>368</v>
      </c>
      <c r="C4" s="60" t="s">
        <v>2</v>
      </c>
      <c r="D4" s="60" t="s">
        <v>3</v>
      </c>
      <c r="E4" s="60" t="s">
        <v>4</v>
      </c>
      <c r="F4" s="60" t="s">
        <v>5</v>
      </c>
      <c r="G4" s="60" t="s">
        <v>6</v>
      </c>
      <c r="H4" s="60" t="s">
        <v>7</v>
      </c>
      <c r="I4" s="31" t="s">
        <v>0</v>
      </c>
      <c r="J4" s="61" t="s">
        <v>2</v>
      </c>
      <c r="K4" s="61" t="s">
        <v>3</v>
      </c>
      <c r="L4" s="61" t="s">
        <v>4</v>
      </c>
      <c r="M4" s="61" t="s">
        <v>5</v>
      </c>
      <c r="N4" s="61" t="s">
        <v>6</v>
      </c>
      <c r="O4" s="61" t="s">
        <v>7</v>
      </c>
      <c r="P4" s="31" t="s">
        <v>1</v>
      </c>
      <c r="Q4" s="31" t="s">
        <v>369</v>
      </c>
      <c r="R4" s="23" t="s">
        <v>8</v>
      </c>
      <c r="S4" s="3"/>
    </row>
    <row r="5" spans="1:19" ht="38.25" customHeight="1" x14ac:dyDescent="0.3">
      <c r="A5" s="62" t="s">
        <v>337</v>
      </c>
      <c r="B5" s="63" t="s">
        <v>16</v>
      </c>
      <c r="C5" s="64">
        <v>0</v>
      </c>
      <c r="D5" s="64">
        <v>0</v>
      </c>
      <c r="E5" s="64">
        <v>0</v>
      </c>
      <c r="F5" s="64">
        <v>0</v>
      </c>
      <c r="G5" s="64">
        <v>0</v>
      </c>
      <c r="H5" s="64">
        <v>0</v>
      </c>
      <c r="I5" s="64">
        <f>I7+I13</f>
        <v>4069630.5399999619</v>
      </c>
      <c r="J5" s="64">
        <v>0</v>
      </c>
      <c r="K5" s="64">
        <v>0</v>
      </c>
      <c r="L5" s="64">
        <v>0</v>
      </c>
      <c r="M5" s="64">
        <v>0</v>
      </c>
      <c r="N5" s="64">
        <v>0</v>
      </c>
      <c r="O5" s="64">
        <v>0</v>
      </c>
      <c r="P5" s="64">
        <f>P13</f>
        <v>2779257.4099999666</v>
      </c>
      <c r="Q5" s="64">
        <f>I5-P5</f>
        <v>1290373.1299999952</v>
      </c>
      <c r="R5" s="24">
        <v>0</v>
      </c>
      <c r="S5" s="3"/>
    </row>
    <row r="6" spans="1:19" ht="19.5" customHeight="1" x14ac:dyDescent="0.3">
      <c r="A6" s="65" t="s">
        <v>338</v>
      </c>
      <c r="B6" s="66"/>
      <c r="C6" s="66"/>
      <c r="D6" s="66"/>
      <c r="E6" s="66"/>
      <c r="F6" s="66"/>
      <c r="G6" s="66"/>
      <c r="H6" s="66"/>
      <c r="I6" s="66"/>
      <c r="J6" s="67"/>
      <c r="K6" s="67"/>
      <c r="L6" s="67"/>
      <c r="M6" s="67"/>
      <c r="N6" s="67"/>
      <c r="O6" s="67"/>
      <c r="P6" s="67"/>
      <c r="Q6" s="67"/>
      <c r="R6" s="20"/>
      <c r="S6" s="3"/>
    </row>
    <row r="7" spans="1:19" ht="24.75" customHeight="1" x14ac:dyDescent="0.3">
      <c r="A7" s="68" t="s">
        <v>339</v>
      </c>
      <c r="B7" s="69" t="s">
        <v>16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f>I7-P7</f>
        <v>0</v>
      </c>
      <c r="R7" s="14">
        <v>0</v>
      </c>
      <c r="S7" s="3"/>
    </row>
    <row r="8" spans="1:19" ht="12.9" customHeight="1" x14ac:dyDescent="0.3">
      <c r="A8" s="71" t="s">
        <v>340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19"/>
      <c r="S8" s="3"/>
    </row>
    <row r="9" spans="1:19" ht="21.6" x14ac:dyDescent="0.3">
      <c r="A9" s="43" t="s">
        <v>341</v>
      </c>
      <c r="B9" s="69" t="s">
        <v>342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f>I9-P9</f>
        <v>0</v>
      </c>
      <c r="R9" s="14">
        <v>0</v>
      </c>
      <c r="S9" s="3"/>
    </row>
    <row r="10" spans="1:19" ht="21.6" x14ac:dyDescent="0.3">
      <c r="A10" s="43" t="s">
        <v>343</v>
      </c>
      <c r="B10" s="69" t="s">
        <v>344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f t="shared" ref="Q10:Q11" si="0">I10-P10</f>
        <v>0</v>
      </c>
      <c r="R10" s="14">
        <v>0</v>
      </c>
      <c r="S10" s="3"/>
    </row>
    <row r="11" spans="1:19" ht="21.6" x14ac:dyDescent="0.3">
      <c r="A11" s="43" t="s">
        <v>345</v>
      </c>
      <c r="B11" s="69" t="s">
        <v>346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f t="shared" si="0"/>
        <v>0</v>
      </c>
      <c r="R11" s="14">
        <v>0</v>
      </c>
      <c r="S11" s="3"/>
    </row>
    <row r="12" spans="1:19" ht="15" customHeight="1" x14ac:dyDescent="0.3">
      <c r="A12" s="71" t="s">
        <v>340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19"/>
      <c r="S12" s="3"/>
    </row>
    <row r="13" spans="1:19" ht="24.75" customHeight="1" x14ac:dyDescent="0.3">
      <c r="A13" s="68" t="s">
        <v>347</v>
      </c>
      <c r="B13" s="69" t="s">
        <v>16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f>I14</f>
        <v>4069630.5399999619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f>P14</f>
        <v>2779257.4099999666</v>
      </c>
      <c r="Q13" s="70">
        <f>I13-P13</f>
        <v>1290373.1299999952</v>
      </c>
      <c r="R13" s="14">
        <v>0</v>
      </c>
      <c r="S13" s="3"/>
    </row>
    <row r="14" spans="1:19" ht="21.6" x14ac:dyDescent="0.3">
      <c r="A14" s="43" t="s">
        <v>348</v>
      </c>
      <c r="B14" s="69" t="s">
        <v>349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f>I20+I15</f>
        <v>4069630.5399999619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f>P20+P15</f>
        <v>2779257.4099999666</v>
      </c>
      <c r="Q14" s="70">
        <f t="shared" ref="Q14" si="1">I14-P14</f>
        <v>1290373.1299999952</v>
      </c>
      <c r="R14" s="14">
        <v>0</v>
      </c>
      <c r="S14" s="3"/>
    </row>
    <row r="15" spans="1:19" ht="24.75" customHeight="1" x14ac:dyDescent="0.3">
      <c r="A15" s="68" t="s">
        <v>350</v>
      </c>
      <c r="B15" s="69" t="s">
        <v>16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f>I16</f>
        <v>-794965373.47000003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f t="shared" ref="P15:P18" si="2">P16</f>
        <v>-346200706.62</v>
      </c>
      <c r="Q15" s="90" t="s">
        <v>767</v>
      </c>
      <c r="R15" s="14">
        <v>0</v>
      </c>
      <c r="S15" s="3"/>
    </row>
    <row r="16" spans="1:19" x14ac:dyDescent="0.3">
      <c r="A16" s="43" t="s">
        <v>351</v>
      </c>
      <c r="B16" s="69" t="s">
        <v>352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f>I17</f>
        <v>-794965373.47000003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f t="shared" si="2"/>
        <v>-346200706.62</v>
      </c>
      <c r="Q16" s="90" t="s">
        <v>767</v>
      </c>
      <c r="R16" s="14">
        <v>0</v>
      </c>
      <c r="S16" s="3"/>
    </row>
    <row r="17" spans="1:19" x14ac:dyDescent="0.3">
      <c r="A17" s="43" t="s">
        <v>353</v>
      </c>
      <c r="B17" s="69" t="s">
        <v>354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f>I18</f>
        <v>-794965373.47000003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f t="shared" si="2"/>
        <v>-346200706.62</v>
      </c>
      <c r="Q17" s="90" t="s">
        <v>767</v>
      </c>
      <c r="R17" s="14">
        <v>0</v>
      </c>
      <c r="S17" s="3"/>
    </row>
    <row r="18" spans="1:19" x14ac:dyDescent="0.3">
      <c r="A18" s="43" t="s">
        <v>355</v>
      </c>
      <c r="B18" s="69" t="s">
        <v>356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f>I19</f>
        <v>-794965373.47000003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f t="shared" si="2"/>
        <v>-346200706.62</v>
      </c>
      <c r="Q18" s="90" t="s">
        <v>767</v>
      </c>
      <c r="R18" s="14">
        <v>0</v>
      </c>
      <c r="S18" s="3"/>
    </row>
    <row r="19" spans="1:19" ht="21.6" x14ac:dyDescent="0.3">
      <c r="A19" s="43" t="s">
        <v>357</v>
      </c>
      <c r="B19" s="69" t="s">
        <v>358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-794965373.47000003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-346200706.62</v>
      </c>
      <c r="Q19" s="90" t="s">
        <v>767</v>
      </c>
      <c r="R19" s="14">
        <v>0</v>
      </c>
      <c r="S19" s="3"/>
    </row>
    <row r="20" spans="1:19" ht="24.75" customHeight="1" x14ac:dyDescent="0.3">
      <c r="A20" s="68" t="s">
        <v>359</v>
      </c>
      <c r="B20" s="69" t="s">
        <v>16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f>I21</f>
        <v>799035004.00999999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f>P21</f>
        <v>348979964.02999997</v>
      </c>
      <c r="Q20" s="90" t="s">
        <v>767</v>
      </c>
      <c r="R20" s="14">
        <v>0</v>
      </c>
      <c r="S20" s="3"/>
    </row>
    <row r="21" spans="1:19" x14ac:dyDescent="0.3">
      <c r="A21" s="43" t="s">
        <v>360</v>
      </c>
      <c r="B21" s="69" t="s">
        <v>361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f>I22</f>
        <v>799035004.00999999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f>P22</f>
        <v>348979964.02999997</v>
      </c>
      <c r="Q21" s="90" t="s">
        <v>767</v>
      </c>
      <c r="R21" s="14">
        <v>0</v>
      </c>
      <c r="S21" s="3"/>
    </row>
    <row r="22" spans="1:19" x14ac:dyDescent="0.3">
      <c r="A22" s="43" t="s">
        <v>362</v>
      </c>
      <c r="B22" s="69" t="s">
        <v>363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f>I23</f>
        <v>799035004.00999999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f>P23</f>
        <v>348979964.02999997</v>
      </c>
      <c r="Q22" s="90" t="s">
        <v>767</v>
      </c>
      <c r="R22" s="14">
        <v>0</v>
      </c>
      <c r="S22" s="3"/>
    </row>
    <row r="23" spans="1:19" x14ac:dyDescent="0.3">
      <c r="A23" s="43" t="s">
        <v>364</v>
      </c>
      <c r="B23" s="69" t="s">
        <v>365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f>I24</f>
        <v>799035004.00999999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f>P24</f>
        <v>348979964.02999997</v>
      </c>
      <c r="Q23" s="90" t="s">
        <v>767</v>
      </c>
      <c r="R23" s="14">
        <v>0</v>
      </c>
      <c r="S23" s="3"/>
    </row>
    <row r="24" spans="1:19" ht="22.2" thickBot="1" x14ac:dyDescent="0.35">
      <c r="A24" s="43" t="s">
        <v>366</v>
      </c>
      <c r="B24" s="69" t="s">
        <v>367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799035004.00999999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348979964.02999997</v>
      </c>
      <c r="Q24" s="90" t="s">
        <v>767</v>
      </c>
      <c r="R24" s="14">
        <v>0</v>
      </c>
      <c r="S24" s="3"/>
    </row>
    <row r="25" spans="1:19" ht="12.9" customHeight="1" x14ac:dyDescent="0.3">
      <c r="A25" s="21"/>
      <c r="B25" s="18"/>
      <c r="C25" s="6" t="s">
        <v>33</v>
      </c>
      <c r="D25" s="6" t="s">
        <v>33</v>
      </c>
      <c r="E25" s="6" t="s">
        <v>33</v>
      </c>
      <c r="F25" s="6" t="s">
        <v>33</v>
      </c>
      <c r="G25" s="6" t="s">
        <v>33</v>
      </c>
      <c r="H25" s="6" t="s">
        <v>33</v>
      </c>
      <c r="I25" s="6"/>
      <c r="J25" s="6" t="s">
        <v>33</v>
      </c>
      <c r="K25" s="6" t="s">
        <v>33</v>
      </c>
      <c r="L25" s="6" t="s">
        <v>33</v>
      </c>
      <c r="M25" s="6" t="s">
        <v>33</v>
      </c>
      <c r="N25" s="6" t="s">
        <v>33</v>
      </c>
      <c r="O25" s="6" t="s">
        <v>33</v>
      </c>
      <c r="P25" s="6"/>
      <c r="Q25" s="6"/>
      <c r="R25" s="6" t="s">
        <v>33</v>
      </c>
      <c r="S25" s="3"/>
    </row>
    <row r="26" spans="1:19" ht="12.9" customHeight="1" x14ac:dyDescent="0.3">
      <c r="A26" s="4"/>
      <c r="B26" s="4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3"/>
      <c r="S26" s="3"/>
    </row>
  </sheetData>
  <mergeCells count="1">
    <mergeCell ref="A2:B2"/>
  </mergeCells>
  <pageMargins left="0.78740157480314965" right="0.59055118110236227" top="0.59055118110236227" bottom="0.39370078740157483" header="0" footer="0"/>
  <pageSetup paperSize="9" scale="75" fitToHeight="0" orientation="portrait" errors="blank" r:id="rId1"/>
  <headerFooter>
    <oddFooter>&amp;R&amp;D СТР. &amp;P</oddFooter>
    <evenFooter>&amp;R&amp;D СТР. 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Ведомственная структура</vt:lpstr>
      <vt:lpstr>Источники</vt:lpstr>
      <vt:lpstr>Источники!Заголовки_для_печати</vt:lpstr>
      <vt:lpstr>Расходы!Заголовки_для_печати</vt:lpstr>
      <vt:lpstr>'Ведомственная структура'!Область_печати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Учаева</dc:creator>
  <cp:lastModifiedBy>Работа</cp:lastModifiedBy>
  <cp:lastPrinted>2025-08-12T06:56:35Z</cp:lastPrinted>
  <dcterms:created xsi:type="dcterms:W3CDTF">2024-07-08T06:35:34Z</dcterms:created>
  <dcterms:modified xsi:type="dcterms:W3CDTF">2026-07-29T07:25:20Z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_Орг=60010_Ф=0503317M_Период=июнь 2024 года_2.xls</vt:lpwstr>
  </property>
  <property fmtid="{D5CDD505-2E9C-101B-9397-08002B2CF9AE}" pid="3" name="Название отчета">
    <vt:lpwstr>_Орг=60010_Ф=0503317M_Период=июнь 2024 года_2.xls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</vt:lpwstr>
  </property>
  <property fmtid="{D5CDD505-2E9C-101B-9397-08002B2CF9AE}" pid="8" name="База">
    <vt:lpwstr>svod_smart</vt:lpwstr>
  </property>
  <property fmtid="{D5CDD505-2E9C-101B-9397-08002B2CF9AE}" pid="9" name="Пользователь">
    <vt:lpwstr>mncp60010_zvontcovalv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